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ABR22\prestação de contas ABR22\3 - Indicadores de Desempenho\3.2 - Indicadores de Desempenho - UPA\"/>
    </mc:Choice>
  </mc:AlternateContent>
  <xr:revisionPtr revIDLastSave="0" documentId="13_ncr:1_{7AF41F9D-0A0E-4163-B47A-1EEA8C661F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1o. Semestre UPAh" sheetId="6" r:id="rId1"/>
    <sheet name="Qualitativas 2o. Semestre" sheetId="8" state="hidden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4" i="6" l="1"/>
  <c r="X16" i="6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E16" i="6"/>
  <c r="B14" i="4"/>
  <c r="E14" i="4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AH30" i="6"/>
  <c r="AE40" i="6"/>
  <c r="AH40" i="6" s="1"/>
  <c r="AE38" i="6"/>
  <c r="AH38" i="6"/>
  <c r="AE36" i="6"/>
  <c r="AH36" i="6" s="1"/>
  <c r="AE34" i="6"/>
  <c r="AH34" i="6"/>
  <c r="AE32" i="6"/>
  <c r="AH32" i="6" s="1"/>
  <c r="AE30" i="6"/>
  <c r="AE28" i="6"/>
  <c r="AH28" i="6"/>
  <c r="AE26" i="6"/>
  <c r="AH26" i="6" s="1"/>
  <c r="AE24" i="6"/>
  <c r="AH24" i="6"/>
  <c r="AE22" i="6"/>
  <c r="AH22" i="6" s="1"/>
  <c r="AE20" i="6"/>
  <c r="AH20" i="6"/>
  <c r="AE18" i="6"/>
  <c r="AH18" i="6" s="1"/>
  <c r="AE16" i="6"/>
  <c r="AH16" i="6"/>
  <c r="AE14" i="6"/>
  <c r="AH14" i="6" s="1"/>
  <c r="AE12" i="6"/>
  <c r="AH12" i="6"/>
  <c r="AE10" i="6"/>
  <c r="AH10" i="6" s="1"/>
  <c r="AH42" i="6" s="1"/>
  <c r="AH43" i="6" s="1"/>
  <c r="Z40" i="6"/>
  <c r="AC40" i="6" s="1"/>
  <c r="Z38" i="6"/>
  <c r="AC38" i="6" s="1"/>
  <c r="Z36" i="6"/>
  <c r="AC36" i="6"/>
  <c r="Z34" i="6"/>
  <c r="AC34" i="6" s="1"/>
  <c r="Z32" i="6"/>
  <c r="AC32" i="6"/>
  <c r="Z30" i="6"/>
  <c r="AC30" i="6" s="1"/>
  <c r="Z28" i="6"/>
  <c r="AC28" i="6"/>
  <c r="Z26" i="6"/>
  <c r="AC26" i="6" s="1"/>
  <c r="Z24" i="6"/>
  <c r="AC24" i="6"/>
  <c r="Z22" i="6"/>
  <c r="AC22" i="6" s="1"/>
  <c r="Z20" i="6"/>
  <c r="AC20" i="6"/>
  <c r="Z18" i="6"/>
  <c r="AC18" i="6" s="1"/>
  <c r="Z16" i="6"/>
  <c r="AC16" i="6"/>
  <c r="Z14" i="6"/>
  <c r="AC14" i="6" s="1"/>
  <c r="Z12" i="6"/>
  <c r="AC12" i="6"/>
  <c r="Z10" i="6"/>
  <c r="AC10" i="6"/>
  <c r="AC42" i="6" s="1"/>
  <c r="AC43" i="6" s="1"/>
  <c r="Q14" i="4"/>
  <c r="N14" i="4"/>
  <c r="K14" i="4"/>
  <c r="H14" i="4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J14" i="4"/>
  <c r="I42" i="7"/>
  <c r="I43" i="7"/>
  <c r="X42" i="6" l="1"/>
  <c r="X43" i="6" s="1"/>
  <c r="S42" i="6"/>
  <c r="S43" i="6" s="1"/>
  <c r="N42" i="6"/>
  <c r="N43" i="6" s="1"/>
  <c r="I42" i="6"/>
  <c r="I43" i="6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<sst xmlns="http://schemas.openxmlformats.org/spreadsheetml/2006/main" count="1103" uniqueCount="251">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</sst>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0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3" fontId="17" fillId="2" borderId="2" xfId="6" applyNumberFormat="1" applyFont="1" applyFill="1" applyBorder="1" applyAlignment="1">
      <alignment horizontal="center"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8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4" fillId="7" borderId="38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4" borderId="38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9" fontId="4" fillId="4" borderId="38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38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18" fillId="7" borderId="38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0" fontId="23" fillId="7" borderId="6" xfId="3" applyFont="1" applyFill="1" applyBorder="1" applyAlignment="1" applyProtection="1">
      <alignment horizontal="center" vertical="center" wrapText="1"/>
    </xf>
    <xf numFmtId="9" fontId="4" fillId="4" borderId="38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0" fontId="23" fillId="4" borderId="38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38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18" fillId="4" borderId="38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34" fillId="7" borderId="6" xfId="3" applyFont="1" applyFill="1" applyBorder="1" applyAlignment="1" applyProtection="1">
      <alignment horizontal="center" vertical="center" wrapText="1"/>
    </xf>
    <xf numFmtId="10" fontId="5" fillId="9" borderId="6" xfId="12" applyNumberFormat="1" applyFont="1" applyFill="1" applyBorder="1" applyAlignment="1" applyProtection="1">
      <alignment horizontal="center" vertical="center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49" fontId="5" fillId="4" borderId="38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2" fillId="4" borderId="38" xfId="7" quotePrefix="1" applyNumberFormat="1" applyFont="1" applyFill="1" applyBorder="1" applyAlignment="1" applyProtection="1">
      <alignment horizontal="center" vertical="center" wrapText="1"/>
    </xf>
    <xf numFmtId="168" fontId="32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38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3" fillId="2" borderId="38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66" fontId="5" fillId="9" borderId="6" xfId="7" applyNumberFormat="1" applyFont="1" applyFill="1" applyBorder="1" applyAlignment="1" applyProtection="1">
      <alignment horizontal="center" vertical="center"/>
    </xf>
    <xf numFmtId="166" fontId="4" fillId="4" borderId="38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9" fontId="32" fillId="0" borderId="38" xfId="8" applyNumberFormat="1" applyFont="1" applyFill="1" applyBorder="1" applyAlignment="1" applyProtection="1">
      <alignment horizontal="center" vertical="center" wrapText="1"/>
    </xf>
    <xf numFmtId="9" fontId="32" fillId="0" borderId="23" xfId="8" applyNumberFormat="1" applyFont="1" applyFill="1" applyBorder="1" applyAlignment="1" applyProtection="1">
      <alignment horizontal="center" vertical="center" wrapText="1"/>
    </xf>
    <xf numFmtId="9" fontId="4" fillId="4" borderId="38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2" fillId="4" borderId="38" xfId="8" applyNumberFormat="1" applyFont="1" applyFill="1" applyBorder="1" applyAlignment="1" applyProtection="1">
      <alignment horizontal="center" vertical="center" wrapText="1"/>
    </xf>
    <xf numFmtId="9" fontId="32" fillId="4" borderId="23" xfId="8" applyNumberFormat="1" applyFont="1" applyFill="1" applyBorder="1" applyAlignment="1" applyProtection="1">
      <alignment horizontal="center" vertical="center" wrapText="1"/>
    </xf>
    <xf numFmtId="0" fontId="23" fillId="4" borderId="38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0" fontId="23" fillId="0" borderId="38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168" fontId="32" fillId="0" borderId="38" xfId="7" quotePrefix="1" applyNumberFormat="1" applyFont="1" applyFill="1" applyBorder="1" applyAlignment="1" applyProtection="1">
      <alignment horizontal="center" vertical="center" wrapText="1"/>
    </xf>
    <xf numFmtId="168" fontId="32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6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7" borderId="38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32" fillId="7" borderId="38" xfId="8" applyNumberFormat="1" applyFont="1" applyFill="1" applyBorder="1" applyAlignment="1" applyProtection="1">
      <alignment horizontal="center" vertical="center" wrapText="1"/>
    </xf>
    <xf numFmtId="9" fontId="32" fillId="7" borderId="23" xfId="8" applyNumberFormat="1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9" fontId="5" fillId="9" borderId="38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33" fillId="4" borderId="38" xfId="7" quotePrefix="1" applyNumberFormat="1" applyFont="1" applyFill="1" applyBorder="1" applyAlignment="1" applyProtection="1">
      <alignment horizontal="center" vertical="center" wrapText="1"/>
    </xf>
    <xf numFmtId="9" fontId="33" fillId="4" borderId="23" xfId="7" quotePrefix="1" applyNumberFormat="1" applyFont="1" applyFill="1" applyBorder="1" applyAlignment="1" applyProtection="1">
      <alignment horizontal="center" vertical="center" wrapText="1"/>
    </xf>
    <xf numFmtId="0" fontId="32" fillId="7" borderId="38" xfId="7" applyNumberFormat="1" applyFont="1" applyFill="1" applyBorder="1" applyAlignment="1" applyProtection="1">
      <alignment horizontal="center" vertical="center" wrapText="1"/>
    </xf>
    <xf numFmtId="0" fontId="32" fillId="7" borderId="23" xfId="7" applyNumberFormat="1" applyFont="1" applyFill="1" applyBorder="1" applyAlignment="1" applyProtection="1">
      <alignment horizontal="center" vertical="center" wrapText="1"/>
    </xf>
    <xf numFmtId="9" fontId="11" fillId="7" borderId="38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9" fontId="3" fillId="4" borderId="38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38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8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38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6" fontId="5" fillId="9" borderId="6" xfId="12" applyNumberFormat="1" applyFont="1" applyFill="1" applyBorder="1" applyAlignment="1" applyProtection="1">
      <alignment horizontal="center" vertical="center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5" xfId="6" applyFont="1" applyFill="1" applyBorder="1" applyAlignment="1" applyProtection="1">
      <alignment horizontal="center" vertical="center" wrapText="1"/>
    </xf>
    <xf numFmtId="165" fontId="20" fillId="5" borderId="32" xfId="10" applyNumberFormat="1" applyFont="1" applyFill="1" applyBorder="1" applyAlignment="1" applyProtection="1">
      <alignment horizontal="center" vertical="center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3" xfId="6" applyFont="1" applyFill="1" applyBorder="1" applyAlignment="1">
      <alignment horizontal="center" vertical="center" wrapText="1"/>
    </xf>
    <xf numFmtId="0" fontId="15" fillId="10" borderId="37" xfId="6" applyFont="1" applyFill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7" fontId="26" fillId="2" borderId="41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2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tabSelected="1" zoomScale="80" zoomScaleNormal="80" zoomScaleSheetLayoutView="70" workbookViewId="0">
      <selection activeCell="U38" sqref="U38:U39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7" width="15.7109375" style="9" customWidth="1"/>
    <col min="8" max="8" width="15.7109375" style="12" customWidth="1"/>
    <col min="9" max="9" width="15.7109375" style="8" customWidth="1"/>
    <col min="10" max="10" width="11.7109375" style="10" customWidth="1"/>
    <col min="11" max="11" width="15.7109375" style="8" customWidth="1"/>
    <col min="12" max="12" width="15.7109375" style="9" customWidth="1"/>
    <col min="13" max="13" width="15.7109375" style="12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12" customWidth="1"/>
    <col min="20" max="20" width="15.7109375" style="10" customWidth="1"/>
    <col min="21" max="21" width="15.7109375" style="8" customWidth="1"/>
    <col min="22" max="22" width="15.7109375" style="9" customWidth="1"/>
    <col min="23" max="23" width="15.7109375" style="12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12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12" customWidth="1"/>
    <col min="34" max="34" width="10.5703125" style="8" customWidth="1"/>
    <col min="35" max="35" width="3.28515625" customWidth="1"/>
    <col min="36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80" t="s">
        <v>199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75"/>
    </row>
    <row r="3" spans="1:35" s="34" customFormat="1" ht="15.75" customHeight="1" x14ac:dyDescent="0.25">
      <c r="A3" s="179" t="s">
        <v>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74"/>
    </row>
    <row r="4" spans="1:35" s="34" customFormat="1" ht="12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83" t="s">
        <v>58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</row>
    <row r="6" spans="1:35" s="37" customFormat="1" ht="24" customHeight="1" x14ac:dyDescent="0.25">
      <c r="A6" s="184" t="s">
        <v>200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</row>
    <row r="7" spans="1:35" s="7" customFormat="1" ht="21.6" customHeight="1" x14ac:dyDescent="0.25">
      <c r="A7" s="185" t="s">
        <v>244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7"/>
    </row>
    <row r="8" spans="1:35" ht="15" customHeight="1" x14ac:dyDescent="0.25">
      <c r="A8" s="196" t="s">
        <v>5</v>
      </c>
      <c r="B8" s="197"/>
      <c r="C8" s="26"/>
      <c r="D8" s="26"/>
      <c r="E8" s="191" t="s">
        <v>238</v>
      </c>
      <c r="F8" s="191"/>
      <c r="G8" s="191"/>
      <c r="H8" s="191"/>
      <c r="I8" s="191"/>
      <c r="J8" s="188" t="s">
        <v>237</v>
      </c>
      <c r="K8" s="189"/>
      <c r="L8" s="189"/>
      <c r="M8" s="189"/>
      <c r="N8" s="190"/>
      <c r="O8" s="188" t="s">
        <v>239</v>
      </c>
      <c r="P8" s="189"/>
      <c r="Q8" s="189"/>
      <c r="R8" s="189"/>
      <c r="S8" s="189"/>
      <c r="T8" s="188" t="s">
        <v>240</v>
      </c>
      <c r="U8" s="189"/>
      <c r="V8" s="189"/>
      <c r="W8" s="189"/>
      <c r="X8" s="190"/>
      <c r="Y8" s="191" t="s">
        <v>241</v>
      </c>
      <c r="Z8" s="191"/>
      <c r="AA8" s="191"/>
      <c r="AB8" s="191"/>
      <c r="AC8" s="191"/>
      <c r="AD8" s="191" t="s">
        <v>242</v>
      </c>
      <c r="AE8" s="191"/>
      <c r="AF8" s="191"/>
      <c r="AG8" s="191"/>
      <c r="AH8" s="191"/>
    </row>
    <row r="9" spans="1:35" ht="24.75" customHeight="1" x14ac:dyDescent="0.25">
      <c r="A9" s="198"/>
      <c r="B9" s="199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48</v>
      </c>
      <c r="R9" s="29" t="s">
        <v>49</v>
      </c>
      <c r="S9" s="26" t="s">
        <v>50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54.75" customHeight="1" x14ac:dyDescent="0.25">
      <c r="A10" s="148" t="s">
        <v>142</v>
      </c>
      <c r="B10" s="150" t="s">
        <v>130</v>
      </c>
      <c r="C10" s="25" t="s">
        <v>127</v>
      </c>
      <c r="D10" s="117"/>
      <c r="E10" s="72">
        <v>67768</v>
      </c>
      <c r="F10" s="128">
        <f>(E10/E11)</f>
        <v>32</v>
      </c>
      <c r="G10" s="161" t="s">
        <v>129</v>
      </c>
      <c r="H10" s="221" t="s">
        <v>66</v>
      </c>
      <c r="I10" s="157">
        <f>IF(F10="vazio",0,IF(F10&lt;=30,8,0))</f>
        <v>0</v>
      </c>
      <c r="J10" s="72">
        <v>60945</v>
      </c>
      <c r="K10" s="135">
        <f>(J10/J11)</f>
        <v>30.67</v>
      </c>
      <c r="L10" s="161" t="s">
        <v>129</v>
      </c>
      <c r="M10" s="221" t="s">
        <v>66</v>
      </c>
      <c r="N10" s="157">
        <f>IF(K10="vazio",0,IF(K10&lt;=30,8,0))</f>
        <v>0</v>
      </c>
      <c r="O10" s="72">
        <v>68267</v>
      </c>
      <c r="P10" s="128">
        <f>(O10/O11)</f>
        <v>31</v>
      </c>
      <c r="Q10" s="161" t="s">
        <v>129</v>
      </c>
      <c r="R10" s="221" t="s">
        <v>66</v>
      </c>
      <c r="S10" s="157">
        <f>IF(P10="vazio",0,IF(P10&lt;=30,8,0))</f>
        <v>0</v>
      </c>
      <c r="T10" s="72">
        <v>57206</v>
      </c>
      <c r="U10" s="128">
        <f>(T10/T11)</f>
        <v>29</v>
      </c>
      <c r="V10" s="161" t="s">
        <v>129</v>
      </c>
      <c r="W10" s="221" t="s">
        <v>66</v>
      </c>
      <c r="X10" s="157">
        <f>IF(U10="vazio",0,IF(U10&lt;=30,8,0))</f>
        <v>8</v>
      </c>
      <c r="Y10" s="72"/>
      <c r="Z10" s="128" t="e">
        <f>(Y10/Y11)</f>
        <v>#DIV/0!</v>
      </c>
      <c r="AA10" s="161" t="s">
        <v>129</v>
      </c>
      <c r="AB10" s="221" t="s">
        <v>66</v>
      </c>
      <c r="AC10" s="157" t="e">
        <f>IF(Z10="vazio",0,IF(Z10&lt;=30,8,0))</f>
        <v>#DIV/0!</v>
      </c>
      <c r="AD10" s="72"/>
      <c r="AE10" s="128" t="e">
        <f>(AD10/AD11)</f>
        <v>#DIV/0!</v>
      </c>
      <c r="AF10" s="161" t="s">
        <v>129</v>
      </c>
      <c r="AG10" s="221" t="s">
        <v>66</v>
      </c>
      <c r="AH10" s="157" t="e">
        <f>IF(AE10="vazio",0,IF(AE10&lt;=30,8,0))</f>
        <v>#DIV/0!</v>
      </c>
      <c r="AI10"/>
    </row>
    <row r="11" spans="1:35" s="11" customFormat="1" ht="43.5" customHeight="1" x14ac:dyDescent="0.25">
      <c r="A11" s="149"/>
      <c r="B11" s="151"/>
      <c r="C11" s="25" t="s">
        <v>128</v>
      </c>
      <c r="D11" s="117"/>
      <c r="E11" s="72">
        <v>2099</v>
      </c>
      <c r="F11" s="128"/>
      <c r="G11" s="162"/>
      <c r="H11" s="222"/>
      <c r="I11" s="157"/>
      <c r="J11" s="72">
        <v>1987</v>
      </c>
      <c r="K11" s="135"/>
      <c r="L11" s="162"/>
      <c r="M11" s="222"/>
      <c r="N11" s="157"/>
      <c r="O11" s="72">
        <v>2185</v>
      </c>
      <c r="P11" s="128"/>
      <c r="Q11" s="162"/>
      <c r="R11" s="222"/>
      <c r="S11" s="157"/>
      <c r="T11" s="72">
        <v>1961</v>
      </c>
      <c r="U11" s="128"/>
      <c r="V11" s="162"/>
      <c r="W11" s="222"/>
      <c r="X11" s="157"/>
      <c r="Y11" s="72"/>
      <c r="Z11" s="128"/>
      <c r="AA11" s="162"/>
      <c r="AB11" s="222"/>
      <c r="AC11" s="157"/>
      <c r="AD11" s="72"/>
      <c r="AE11" s="128"/>
      <c r="AF11" s="162"/>
      <c r="AG11" s="222"/>
      <c r="AH11" s="157"/>
      <c r="AI11"/>
    </row>
    <row r="12" spans="1:35" s="11" customFormat="1" ht="36" customHeight="1" x14ac:dyDescent="0.25">
      <c r="A12" s="152" t="s">
        <v>143</v>
      </c>
      <c r="B12" s="154" t="s">
        <v>131</v>
      </c>
      <c r="C12" s="77" t="s">
        <v>132</v>
      </c>
      <c r="D12" s="156"/>
      <c r="E12" s="24">
        <v>231057</v>
      </c>
      <c r="F12" s="128">
        <f>(E12/E13)</f>
        <v>60</v>
      </c>
      <c r="G12" s="143" t="s">
        <v>134</v>
      </c>
      <c r="H12" s="223" t="s">
        <v>67</v>
      </c>
      <c r="I12" s="147">
        <f>IF(F12="vazio",0,IF(F12&lt;=120,6,0))</f>
        <v>6</v>
      </c>
      <c r="J12" s="24">
        <v>262586</v>
      </c>
      <c r="K12" s="128">
        <f>(J12/J13)</f>
        <v>72</v>
      </c>
      <c r="L12" s="143" t="s">
        <v>134</v>
      </c>
      <c r="M12" s="223" t="s">
        <v>67</v>
      </c>
      <c r="N12" s="147">
        <f>IF(K12="vazio",0,IF(K12&lt;=120,6,0))</f>
        <v>6</v>
      </c>
      <c r="O12" s="24">
        <v>363814</v>
      </c>
      <c r="P12" s="128">
        <f>(O12/O13)</f>
        <v>74</v>
      </c>
      <c r="Q12" s="143" t="s">
        <v>134</v>
      </c>
      <c r="R12" s="223" t="s">
        <v>67</v>
      </c>
      <c r="S12" s="147">
        <f>IF(P12="vazio",0,IF(P12&lt;=120,6,0))</f>
        <v>6</v>
      </c>
      <c r="T12" s="24">
        <v>232470</v>
      </c>
      <c r="U12" s="128">
        <f>(T12/T13)</f>
        <v>67</v>
      </c>
      <c r="V12" s="143" t="s">
        <v>134</v>
      </c>
      <c r="W12" s="223" t="s">
        <v>67</v>
      </c>
      <c r="X12" s="147">
        <f>IF(U12="vazio",0,IF(U12&lt;=120,6,0))</f>
        <v>6</v>
      </c>
      <c r="Y12" s="24"/>
      <c r="Z12" s="128" t="e">
        <f>(Y12/Y13)</f>
        <v>#DIV/0!</v>
      </c>
      <c r="AA12" s="143" t="s">
        <v>134</v>
      </c>
      <c r="AB12" s="223" t="s">
        <v>67</v>
      </c>
      <c r="AC12" s="147" t="e">
        <f>IF(Z12="vazio",0,IF(Z12&lt;=120,6,0))</f>
        <v>#DIV/0!</v>
      </c>
      <c r="AD12" s="24"/>
      <c r="AE12" s="128" t="e">
        <f>(AD12/AD13)</f>
        <v>#DIV/0!</v>
      </c>
      <c r="AF12" s="143" t="s">
        <v>134</v>
      </c>
      <c r="AG12" s="223" t="s">
        <v>67</v>
      </c>
      <c r="AH12" s="147" t="e">
        <f>IF(AE12="vazio",0,IF(AE12&lt;=120,6,0))</f>
        <v>#DIV/0!</v>
      </c>
      <c r="AI12"/>
    </row>
    <row r="13" spans="1:35" s="11" customFormat="1" ht="36" customHeight="1" x14ac:dyDescent="0.25">
      <c r="A13" s="153"/>
      <c r="B13" s="155"/>
      <c r="C13" s="77" t="s">
        <v>133</v>
      </c>
      <c r="D13" s="156"/>
      <c r="E13" s="24">
        <v>3828</v>
      </c>
      <c r="F13" s="128"/>
      <c r="G13" s="144"/>
      <c r="H13" s="224"/>
      <c r="I13" s="147"/>
      <c r="J13" s="24">
        <v>3628</v>
      </c>
      <c r="K13" s="128"/>
      <c r="L13" s="144"/>
      <c r="M13" s="224"/>
      <c r="N13" s="147"/>
      <c r="O13" s="24">
        <v>4931</v>
      </c>
      <c r="P13" s="128"/>
      <c r="Q13" s="144"/>
      <c r="R13" s="224"/>
      <c r="S13" s="147"/>
      <c r="T13" s="24">
        <v>3477</v>
      </c>
      <c r="U13" s="128"/>
      <c r="V13" s="144"/>
      <c r="W13" s="224"/>
      <c r="X13" s="147"/>
      <c r="Y13" s="24"/>
      <c r="Z13" s="128"/>
      <c r="AA13" s="144"/>
      <c r="AB13" s="224"/>
      <c r="AC13" s="147"/>
      <c r="AD13" s="24"/>
      <c r="AE13" s="128"/>
      <c r="AF13" s="144"/>
      <c r="AG13" s="224"/>
      <c r="AH13" s="147"/>
      <c r="AI13"/>
    </row>
    <row r="14" spans="1:35" ht="60.75" customHeight="1" x14ac:dyDescent="0.25">
      <c r="A14" s="148" t="s">
        <v>198</v>
      </c>
      <c r="B14" s="150" t="s">
        <v>135</v>
      </c>
      <c r="C14" s="25" t="s">
        <v>136</v>
      </c>
      <c r="D14" s="117"/>
      <c r="E14" s="72">
        <v>94060</v>
      </c>
      <c r="F14" s="135">
        <f>(E14/E15)</f>
        <v>9.4</v>
      </c>
      <c r="G14" s="161" t="s">
        <v>138</v>
      </c>
      <c r="H14" s="219" t="s">
        <v>139</v>
      </c>
      <c r="I14" s="157">
        <f>IF(F14="vazio",0,IF(F14&lt;=15,8,0))</f>
        <v>8</v>
      </c>
      <c r="J14" s="72">
        <v>52715</v>
      </c>
      <c r="K14" s="135">
        <f>(J14/J15)</f>
        <v>8.0500000000000007</v>
      </c>
      <c r="L14" s="161" t="s">
        <v>138</v>
      </c>
      <c r="M14" s="219" t="s">
        <v>139</v>
      </c>
      <c r="N14" s="157">
        <f>IF(K14="vazio",0,IF(K14&lt;=15,8,0))</f>
        <v>8</v>
      </c>
      <c r="O14" s="72">
        <v>58751</v>
      </c>
      <c r="P14" s="135">
        <f>(O14/O15)</f>
        <v>7.19</v>
      </c>
      <c r="Q14" s="161" t="s">
        <v>138</v>
      </c>
      <c r="R14" s="219" t="s">
        <v>139</v>
      </c>
      <c r="S14" s="157">
        <f>IF(P14="vazio",0,IF(P14&lt;=15,8,0))</f>
        <v>8</v>
      </c>
      <c r="T14" s="72">
        <v>55178</v>
      </c>
      <c r="U14" s="135">
        <f>(T14/T15)</f>
        <v>7.27</v>
      </c>
      <c r="V14" s="161" t="s">
        <v>138</v>
      </c>
      <c r="W14" s="219" t="s">
        <v>139</v>
      </c>
      <c r="X14" s="157">
        <f>IF(U14="vazio",0,IF(U14&lt;=15,8,0))</f>
        <v>8</v>
      </c>
      <c r="Y14" s="72"/>
      <c r="Z14" s="135" t="e">
        <f>(Y14/Y15)</f>
        <v>#DIV/0!</v>
      </c>
      <c r="AA14" s="161" t="s">
        <v>138</v>
      </c>
      <c r="AB14" s="219" t="s">
        <v>139</v>
      </c>
      <c r="AC14" s="157" t="e">
        <f>IF(Z14="vazio",0,IF(Z14&lt;=15,8,0))</f>
        <v>#DIV/0!</v>
      </c>
      <c r="AD14" s="72"/>
      <c r="AE14" s="135" t="e">
        <f>(AD14/AD15)</f>
        <v>#DIV/0!</v>
      </c>
      <c r="AF14" s="161" t="s">
        <v>138</v>
      </c>
      <c r="AG14" s="219" t="s">
        <v>139</v>
      </c>
      <c r="AH14" s="157" t="e">
        <f>IF(AE14="vazio",0,IF(AE14&lt;=15,8,0))</f>
        <v>#DIV/0!</v>
      </c>
    </row>
    <row r="15" spans="1:35" ht="39" customHeight="1" x14ac:dyDescent="0.25">
      <c r="A15" s="149"/>
      <c r="B15" s="151"/>
      <c r="C15" s="25" t="s">
        <v>137</v>
      </c>
      <c r="D15" s="117"/>
      <c r="E15" s="72">
        <v>10008</v>
      </c>
      <c r="F15" s="135"/>
      <c r="G15" s="162"/>
      <c r="H15" s="220"/>
      <c r="I15" s="157"/>
      <c r="J15" s="72">
        <v>6545</v>
      </c>
      <c r="K15" s="135"/>
      <c r="L15" s="162"/>
      <c r="M15" s="220"/>
      <c r="N15" s="157"/>
      <c r="O15" s="72">
        <v>8174</v>
      </c>
      <c r="P15" s="135"/>
      <c r="Q15" s="162"/>
      <c r="R15" s="220"/>
      <c r="S15" s="157"/>
      <c r="T15" s="72">
        <v>7590</v>
      </c>
      <c r="U15" s="135"/>
      <c r="V15" s="162"/>
      <c r="W15" s="220"/>
      <c r="X15" s="157"/>
      <c r="Y15" s="72"/>
      <c r="Z15" s="135"/>
      <c r="AA15" s="162"/>
      <c r="AB15" s="220"/>
      <c r="AC15" s="157"/>
      <c r="AD15" s="72"/>
      <c r="AE15" s="135"/>
      <c r="AF15" s="162"/>
      <c r="AG15" s="220"/>
      <c r="AH15" s="157"/>
    </row>
    <row r="16" spans="1:35" ht="39" customHeight="1" x14ac:dyDescent="0.25">
      <c r="A16" s="120" t="s">
        <v>144</v>
      </c>
      <c r="B16" s="122" t="s">
        <v>70</v>
      </c>
      <c r="C16" s="84" t="s">
        <v>140</v>
      </c>
      <c r="D16" s="126" t="s">
        <v>23</v>
      </c>
      <c r="E16" s="79">
        <f>10124-9764</f>
        <v>360</v>
      </c>
      <c r="F16" s="200">
        <f>E16/E17</f>
        <v>3.56E-2</v>
      </c>
      <c r="G16" s="169" t="s">
        <v>71</v>
      </c>
      <c r="H16" s="217">
        <v>0.05</v>
      </c>
      <c r="I16" s="147">
        <f>IF(F16="vazio",0,IF(F16&lt;=5%,5,0))</f>
        <v>5</v>
      </c>
      <c r="J16" s="79">
        <v>257</v>
      </c>
      <c r="K16" s="200">
        <f>J16/J17</f>
        <v>3.8899999999999997E-2</v>
      </c>
      <c r="L16" s="169" t="s">
        <v>71</v>
      </c>
      <c r="M16" s="217">
        <v>0.05</v>
      </c>
      <c r="N16" s="147">
        <f>IF(K16="vazio",0,IF(K16&lt;=5%,5,0))</f>
        <v>5</v>
      </c>
      <c r="O16" s="79">
        <v>354</v>
      </c>
      <c r="P16" s="158">
        <f>O16/O17</f>
        <v>4.2999999999999997E-2</v>
      </c>
      <c r="Q16" s="169" t="s">
        <v>71</v>
      </c>
      <c r="R16" s="217">
        <v>0.05</v>
      </c>
      <c r="S16" s="147">
        <f>IF(P16="vazio",0,IF(P16&lt;=5%,5,0))</f>
        <v>5</v>
      </c>
      <c r="T16" s="79">
        <v>387</v>
      </c>
      <c r="U16" s="158">
        <f>T16/T17</f>
        <v>0.05</v>
      </c>
      <c r="V16" s="169" t="s">
        <v>71</v>
      </c>
      <c r="W16" s="217">
        <v>0.05</v>
      </c>
      <c r="X16" s="147">
        <f>IF(U16="vazio",0,IF(U16&lt;=5%,5,0))</f>
        <v>5</v>
      </c>
      <c r="Y16" s="79"/>
      <c r="Z16" s="158" t="e">
        <f>Y16/Y17</f>
        <v>#DIV/0!</v>
      </c>
      <c r="AA16" s="169" t="s">
        <v>71</v>
      </c>
      <c r="AB16" s="217">
        <v>0.05</v>
      </c>
      <c r="AC16" s="147" t="e">
        <f>IF(Z16="vazio",0,IF(Z16&lt;=5%,5,0))</f>
        <v>#DIV/0!</v>
      </c>
      <c r="AD16" s="79"/>
      <c r="AE16" s="158" t="e">
        <f>AD16/AD17</f>
        <v>#DIV/0!</v>
      </c>
      <c r="AF16" s="169" t="s">
        <v>71</v>
      </c>
      <c r="AG16" s="217">
        <v>0.05</v>
      </c>
      <c r="AH16" s="147" t="e">
        <f>IF(AE16="vazio",0,IF(AE16&lt;=5%,5,0))</f>
        <v>#DIV/0!</v>
      </c>
    </row>
    <row r="17" spans="1:35" ht="39" customHeight="1" x14ac:dyDescent="0.25">
      <c r="A17" s="121"/>
      <c r="B17" s="123"/>
      <c r="C17" s="84" t="s">
        <v>141</v>
      </c>
      <c r="D17" s="126"/>
      <c r="E17" s="79">
        <v>10124</v>
      </c>
      <c r="F17" s="200"/>
      <c r="G17" s="170"/>
      <c r="H17" s="218"/>
      <c r="I17" s="147"/>
      <c r="J17" s="79">
        <v>6606</v>
      </c>
      <c r="K17" s="200"/>
      <c r="L17" s="170"/>
      <c r="M17" s="218"/>
      <c r="N17" s="147"/>
      <c r="O17" s="79">
        <v>8253</v>
      </c>
      <c r="P17" s="158"/>
      <c r="Q17" s="170"/>
      <c r="R17" s="218"/>
      <c r="S17" s="147"/>
      <c r="T17" s="79">
        <v>7665</v>
      </c>
      <c r="U17" s="158"/>
      <c r="V17" s="170"/>
      <c r="W17" s="218"/>
      <c r="X17" s="147"/>
      <c r="Y17" s="79"/>
      <c r="Z17" s="158"/>
      <c r="AA17" s="170"/>
      <c r="AB17" s="218"/>
      <c r="AC17" s="147"/>
      <c r="AD17" s="79"/>
      <c r="AE17" s="158"/>
      <c r="AF17" s="170"/>
      <c r="AG17" s="218"/>
      <c r="AH17" s="147"/>
    </row>
    <row r="18" spans="1:35" ht="46.5" customHeight="1" x14ac:dyDescent="0.25">
      <c r="A18" s="148" t="s">
        <v>145</v>
      </c>
      <c r="B18" s="150" t="s">
        <v>146</v>
      </c>
      <c r="C18" s="25" t="s">
        <v>147</v>
      </c>
      <c r="D18" s="117" t="s">
        <v>23</v>
      </c>
      <c r="E18" s="72">
        <v>279</v>
      </c>
      <c r="F18" s="158">
        <f>E18/E19</f>
        <v>1</v>
      </c>
      <c r="G18" s="161" t="s">
        <v>112</v>
      </c>
      <c r="H18" s="219" t="s">
        <v>150</v>
      </c>
      <c r="I18" s="157">
        <f>IF(F18="vazio",0,IF(F18&gt;=90%,6,0))</f>
        <v>6</v>
      </c>
      <c r="J18" s="72">
        <v>243</v>
      </c>
      <c r="K18" s="158">
        <f>J18/J19</f>
        <v>1</v>
      </c>
      <c r="L18" s="161" t="s">
        <v>149</v>
      </c>
      <c r="M18" s="219" t="s">
        <v>150</v>
      </c>
      <c r="N18" s="157">
        <f>IF(K18="vazio",0,IF(K18&gt;=90%,6,0))</f>
        <v>6</v>
      </c>
      <c r="O18" s="72">
        <v>247</v>
      </c>
      <c r="P18" s="158">
        <f>O18/O19</f>
        <v>1</v>
      </c>
      <c r="Q18" s="161" t="s">
        <v>149</v>
      </c>
      <c r="R18" s="219" t="s">
        <v>150</v>
      </c>
      <c r="S18" s="157">
        <f>IF(P18="vazio",0,IF(P18&gt;=90%,6,0))</f>
        <v>6</v>
      </c>
      <c r="T18" s="72">
        <v>239</v>
      </c>
      <c r="U18" s="210">
        <f>T18/T19</f>
        <v>1</v>
      </c>
      <c r="V18" s="161" t="s">
        <v>149</v>
      </c>
      <c r="W18" s="219" t="s">
        <v>150</v>
      </c>
      <c r="X18" s="157">
        <f>IF(U18="vazio",0,IF(U18&gt;=90%,6,0))</f>
        <v>6</v>
      </c>
      <c r="Y18" s="72"/>
      <c r="Z18" s="158" t="e">
        <f>Y18/Y19</f>
        <v>#DIV/0!</v>
      </c>
      <c r="AA18" s="161" t="s">
        <v>149</v>
      </c>
      <c r="AB18" s="219" t="s">
        <v>150</v>
      </c>
      <c r="AC18" s="157" t="e">
        <f>IF(Z18="vazio",0,IF(Z18&gt;=90%,6,0))</f>
        <v>#DIV/0!</v>
      </c>
      <c r="AD18" s="72"/>
      <c r="AE18" s="158" t="e">
        <f>AD18/AD19</f>
        <v>#DIV/0!</v>
      </c>
      <c r="AF18" s="161" t="s">
        <v>149</v>
      </c>
      <c r="AG18" s="219" t="s">
        <v>150</v>
      </c>
      <c r="AH18" s="157" t="e">
        <f>IF(AE18="vazio",0,IF(AE18&gt;=90%,6,0))</f>
        <v>#DIV/0!</v>
      </c>
    </row>
    <row r="19" spans="1:35" ht="62.25" customHeight="1" x14ac:dyDescent="0.25">
      <c r="A19" s="149"/>
      <c r="B19" s="151"/>
      <c r="C19" s="25" t="s">
        <v>148</v>
      </c>
      <c r="D19" s="117"/>
      <c r="E19" s="72">
        <v>279</v>
      </c>
      <c r="F19" s="158"/>
      <c r="G19" s="162"/>
      <c r="H19" s="220"/>
      <c r="I19" s="157"/>
      <c r="J19" s="72">
        <v>243</v>
      </c>
      <c r="K19" s="158"/>
      <c r="L19" s="162"/>
      <c r="M19" s="220"/>
      <c r="N19" s="157"/>
      <c r="O19" s="72">
        <v>247</v>
      </c>
      <c r="P19" s="158"/>
      <c r="Q19" s="162"/>
      <c r="R19" s="220"/>
      <c r="S19" s="157"/>
      <c r="T19" s="72">
        <v>239</v>
      </c>
      <c r="U19" s="210"/>
      <c r="V19" s="162"/>
      <c r="W19" s="220"/>
      <c r="X19" s="157"/>
      <c r="Y19" s="72"/>
      <c r="Z19" s="158"/>
      <c r="AA19" s="162"/>
      <c r="AB19" s="220"/>
      <c r="AC19" s="157"/>
      <c r="AD19" s="72"/>
      <c r="AE19" s="158"/>
      <c r="AF19" s="162"/>
      <c r="AG19" s="220"/>
      <c r="AH19" s="157"/>
    </row>
    <row r="20" spans="1:35" ht="62.25" customHeight="1" x14ac:dyDescent="0.25">
      <c r="A20" s="120" t="s">
        <v>151</v>
      </c>
      <c r="B20" s="122" t="s">
        <v>152</v>
      </c>
      <c r="C20" s="84" t="s">
        <v>153</v>
      </c>
      <c r="D20" s="126" t="s">
        <v>23</v>
      </c>
      <c r="E20" s="79">
        <v>30</v>
      </c>
      <c r="F20" s="158">
        <f>E20/E21</f>
        <v>1</v>
      </c>
      <c r="G20" s="169" t="s">
        <v>112</v>
      </c>
      <c r="H20" s="217" t="s">
        <v>150</v>
      </c>
      <c r="I20" s="147">
        <f>IF(F20="vazio",0,IF(F20&gt;=90%,6,0))</f>
        <v>6</v>
      </c>
      <c r="J20" s="79">
        <v>28</v>
      </c>
      <c r="K20" s="158">
        <f>J20/J21</f>
        <v>0.96599999999999997</v>
      </c>
      <c r="L20" s="169" t="s">
        <v>149</v>
      </c>
      <c r="M20" s="217" t="s">
        <v>150</v>
      </c>
      <c r="N20" s="147">
        <f>IF(K20="vazio",0,IF(K20&gt;=90%,6,0))</f>
        <v>6</v>
      </c>
      <c r="O20" s="79">
        <v>26</v>
      </c>
      <c r="P20" s="158">
        <f>O20/O21</f>
        <v>0.81299999999999994</v>
      </c>
      <c r="Q20" s="169" t="s">
        <v>149</v>
      </c>
      <c r="R20" s="217" t="s">
        <v>150</v>
      </c>
      <c r="S20" s="147">
        <f>IF(P20="vazio",0,IF(P20&gt;=90%,6,0))</f>
        <v>0</v>
      </c>
      <c r="T20" s="79">
        <v>19</v>
      </c>
      <c r="U20" s="210">
        <f>T20/T21</f>
        <v>1</v>
      </c>
      <c r="V20" s="169" t="s">
        <v>149</v>
      </c>
      <c r="W20" s="217" t="s">
        <v>150</v>
      </c>
      <c r="X20" s="147">
        <f>IF(U20="vazio",0,IF(U20&gt;=90%,6,0))</f>
        <v>6</v>
      </c>
      <c r="Y20" s="79"/>
      <c r="Z20" s="158" t="e">
        <f>Y20/Y21</f>
        <v>#DIV/0!</v>
      </c>
      <c r="AA20" s="169" t="s">
        <v>149</v>
      </c>
      <c r="AB20" s="217" t="s">
        <v>150</v>
      </c>
      <c r="AC20" s="147" t="e">
        <f>IF(Z20="vazio",0,IF(Z20&gt;=90%,6,0))</f>
        <v>#DIV/0!</v>
      </c>
      <c r="AD20" s="79"/>
      <c r="AE20" s="158" t="e">
        <f>AD20/AD21</f>
        <v>#DIV/0!</v>
      </c>
      <c r="AF20" s="169" t="s">
        <v>149</v>
      </c>
      <c r="AG20" s="217" t="s">
        <v>150</v>
      </c>
      <c r="AH20" s="147" t="e">
        <f>IF(AE20="vazio",0,IF(AE20&gt;=90%,6,0))</f>
        <v>#DIV/0!</v>
      </c>
    </row>
    <row r="21" spans="1:35" ht="62.25" customHeight="1" x14ac:dyDescent="0.25">
      <c r="A21" s="121"/>
      <c r="B21" s="123"/>
      <c r="C21" s="84" t="s">
        <v>154</v>
      </c>
      <c r="D21" s="126"/>
      <c r="E21" s="79">
        <v>30</v>
      </c>
      <c r="F21" s="158"/>
      <c r="G21" s="170"/>
      <c r="H21" s="218"/>
      <c r="I21" s="147"/>
      <c r="J21" s="79">
        <v>29</v>
      </c>
      <c r="K21" s="158"/>
      <c r="L21" s="170"/>
      <c r="M21" s="218"/>
      <c r="N21" s="147"/>
      <c r="O21" s="79">
        <v>32</v>
      </c>
      <c r="P21" s="158"/>
      <c r="Q21" s="170"/>
      <c r="R21" s="218"/>
      <c r="S21" s="147"/>
      <c r="T21" s="79">
        <v>19</v>
      </c>
      <c r="U21" s="210"/>
      <c r="V21" s="170"/>
      <c r="W21" s="218"/>
      <c r="X21" s="147"/>
      <c r="Y21" s="79"/>
      <c r="Z21" s="158"/>
      <c r="AA21" s="170"/>
      <c r="AB21" s="218"/>
      <c r="AC21" s="147"/>
      <c r="AD21" s="79"/>
      <c r="AE21" s="158"/>
      <c r="AF21" s="170"/>
      <c r="AG21" s="218"/>
      <c r="AH21" s="147"/>
    </row>
    <row r="22" spans="1:35" ht="40.5" customHeight="1" x14ac:dyDescent="0.25">
      <c r="A22" s="111" t="s">
        <v>155</v>
      </c>
      <c r="B22" s="113" t="s">
        <v>156</v>
      </c>
      <c r="C22" s="83" t="s">
        <v>157</v>
      </c>
      <c r="D22" s="117" t="s">
        <v>23</v>
      </c>
      <c r="E22" s="80">
        <v>7</v>
      </c>
      <c r="F22" s="200">
        <f>(E22/E23)</f>
        <v>2.1299999999999999E-2</v>
      </c>
      <c r="G22" s="192" t="s">
        <v>105</v>
      </c>
      <c r="H22" s="215">
        <v>0.03</v>
      </c>
      <c r="I22" s="127">
        <f>IF(F22="vazio",0,IF(F22&lt;=3%,4,0))</f>
        <v>4</v>
      </c>
      <c r="J22" s="80">
        <v>7</v>
      </c>
      <c r="K22" s="200">
        <f>(J22/J23)</f>
        <v>2.46E-2</v>
      </c>
      <c r="L22" s="192" t="s">
        <v>105</v>
      </c>
      <c r="M22" s="215">
        <v>0.03</v>
      </c>
      <c r="N22" s="127">
        <f>IF(K22="vazio",0,IF(K22&lt;=3%,4,0))</f>
        <v>4</v>
      </c>
      <c r="O22" s="80">
        <v>4</v>
      </c>
      <c r="P22" s="200">
        <f>(O22/O23)</f>
        <v>1.32E-2</v>
      </c>
      <c r="Q22" s="192" t="s">
        <v>105</v>
      </c>
      <c r="R22" s="215">
        <v>0.03</v>
      </c>
      <c r="S22" s="127">
        <f>IF(P22="vazio",0,IF(P22&lt;=3%,4,0))</f>
        <v>4</v>
      </c>
      <c r="T22" s="80">
        <v>5</v>
      </c>
      <c r="U22" s="200">
        <f>(T22/T23)</f>
        <v>1.9099999999999999E-2</v>
      </c>
      <c r="V22" s="192" t="s">
        <v>105</v>
      </c>
      <c r="W22" s="215">
        <v>0.03</v>
      </c>
      <c r="X22" s="127">
        <f>IF(U22="vazio",0,IF(U22&lt;=3%,4,0))</f>
        <v>4</v>
      </c>
      <c r="Y22" s="80"/>
      <c r="Z22" s="200" t="e">
        <f>(Y22/Y23)</f>
        <v>#DIV/0!</v>
      </c>
      <c r="AA22" s="192" t="s">
        <v>105</v>
      </c>
      <c r="AB22" s="215">
        <v>0.03</v>
      </c>
      <c r="AC22" s="127" t="e">
        <f>IF(Z22="vazio",0,IF(Z22&lt;=3%,4,0))</f>
        <v>#DIV/0!</v>
      </c>
      <c r="AD22" s="80"/>
      <c r="AE22" s="200" t="e">
        <f>(AD22/AD23)</f>
        <v>#DIV/0!</v>
      </c>
      <c r="AF22" s="192" t="s">
        <v>105</v>
      </c>
      <c r="AG22" s="215">
        <v>0.03</v>
      </c>
      <c r="AH22" s="127" t="e">
        <f>IF(AE22="vazio",0,IF(AE22&lt;=3%,4,0))</f>
        <v>#DIV/0!</v>
      </c>
    </row>
    <row r="23" spans="1:35" ht="45" customHeight="1" x14ac:dyDescent="0.25">
      <c r="A23" s="112"/>
      <c r="B23" s="114"/>
      <c r="C23" s="83" t="s">
        <v>158</v>
      </c>
      <c r="D23" s="117"/>
      <c r="E23" s="80">
        <v>328</v>
      </c>
      <c r="F23" s="200"/>
      <c r="G23" s="193"/>
      <c r="H23" s="216"/>
      <c r="I23" s="127"/>
      <c r="J23" s="80">
        <v>285</v>
      </c>
      <c r="K23" s="200"/>
      <c r="L23" s="193"/>
      <c r="M23" s="216"/>
      <c r="N23" s="127"/>
      <c r="O23" s="80">
        <v>302</v>
      </c>
      <c r="P23" s="200"/>
      <c r="Q23" s="193"/>
      <c r="R23" s="216"/>
      <c r="S23" s="127"/>
      <c r="T23" s="80">
        <v>262</v>
      </c>
      <c r="U23" s="200"/>
      <c r="V23" s="193"/>
      <c r="W23" s="216"/>
      <c r="X23" s="127"/>
      <c r="Y23" s="80"/>
      <c r="Z23" s="200"/>
      <c r="AA23" s="193"/>
      <c r="AB23" s="216"/>
      <c r="AC23" s="127"/>
      <c r="AD23" s="80"/>
      <c r="AE23" s="200"/>
      <c r="AF23" s="193"/>
      <c r="AG23" s="216"/>
      <c r="AH23" s="127"/>
    </row>
    <row r="24" spans="1:35" ht="45" customHeight="1" x14ac:dyDescent="0.25">
      <c r="A24" s="120" t="s">
        <v>160</v>
      </c>
      <c r="B24" s="122" t="s">
        <v>159</v>
      </c>
      <c r="C24" s="84" t="s">
        <v>161</v>
      </c>
      <c r="D24" s="126" t="s">
        <v>23</v>
      </c>
      <c r="E24" s="79">
        <v>16</v>
      </c>
      <c r="F24" s="200">
        <f>(E24/E25)</f>
        <v>4.8800000000000003E-2</v>
      </c>
      <c r="G24" s="143" t="s">
        <v>162</v>
      </c>
      <c r="H24" s="217">
        <v>0.08</v>
      </c>
      <c r="I24" s="147">
        <f>IF(F24="vazio",0,IF(F24&lt;=8%,8,0))</f>
        <v>8</v>
      </c>
      <c r="J24" s="79">
        <v>11</v>
      </c>
      <c r="K24" s="200">
        <f>(J24/J25)</f>
        <v>3.8600000000000002E-2</v>
      </c>
      <c r="L24" s="143" t="s">
        <v>162</v>
      </c>
      <c r="M24" s="217">
        <v>0.08</v>
      </c>
      <c r="N24" s="147">
        <f>IF(K24="vazio",0,IF(K24&lt;=8%,8,0))</f>
        <v>8</v>
      </c>
      <c r="O24" s="79">
        <v>12</v>
      </c>
      <c r="P24" s="210">
        <f>(O24/O25)</f>
        <v>0.04</v>
      </c>
      <c r="Q24" s="143" t="s">
        <v>162</v>
      </c>
      <c r="R24" s="217">
        <v>0.08</v>
      </c>
      <c r="S24" s="147">
        <f>IF(P24="vazio",0,IF(P24&lt;=8%,8,0))</f>
        <v>8</v>
      </c>
      <c r="T24" s="79">
        <v>7</v>
      </c>
      <c r="U24" s="210">
        <f>(T24/T25)</f>
        <v>0.03</v>
      </c>
      <c r="V24" s="143" t="s">
        <v>162</v>
      </c>
      <c r="W24" s="217">
        <v>0.08</v>
      </c>
      <c r="X24" s="147">
        <f>IF(U24="vazio",0,IF(U24&lt;=8%,8,0))</f>
        <v>8</v>
      </c>
      <c r="Y24" s="79"/>
      <c r="Z24" s="210" t="e">
        <f>(Y24/Y25)</f>
        <v>#DIV/0!</v>
      </c>
      <c r="AA24" s="143" t="s">
        <v>162</v>
      </c>
      <c r="AB24" s="217">
        <v>0.08</v>
      </c>
      <c r="AC24" s="147" t="e">
        <f>IF(Z24="vazio",0,IF(Z24&lt;=8%,8,0))</f>
        <v>#DIV/0!</v>
      </c>
      <c r="AD24" s="79"/>
      <c r="AE24" s="210" t="e">
        <f>(AD24/AD25)</f>
        <v>#DIV/0!</v>
      </c>
      <c r="AF24" s="143" t="s">
        <v>162</v>
      </c>
      <c r="AG24" s="217">
        <v>0.08</v>
      </c>
      <c r="AH24" s="147" t="e">
        <f>IF(AE24="vazio",0,IF(AE24&lt;=8%,8,0))</f>
        <v>#DIV/0!</v>
      </c>
    </row>
    <row r="25" spans="1:35" ht="45" customHeight="1" x14ac:dyDescent="0.25">
      <c r="A25" s="121"/>
      <c r="B25" s="123"/>
      <c r="C25" s="84" t="s">
        <v>158</v>
      </c>
      <c r="D25" s="126"/>
      <c r="E25" s="79">
        <v>328</v>
      </c>
      <c r="F25" s="200"/>
      <c r="G25" s="144"/>
      <c r="H25" s="218"/>
      <c r="I25" s="147"/>
      <c r="J25" s="79">
        <v>285</v>
      </c>
      <c r="K25" s="200"/>
      <c r="L25" s="144"/>
      <c r="M25" s="218"/>
      <c r="N25" s="147"/>
      <c r="O25" s="79">
        <v>302</v>
      </c>
      <c r="P25" s="210"/>
      <c r="Q25" s="144"/>
      <c r="R25" s="218"/>
      <c r="S25" s="147"/>
      <c r="T25" s="79">
        <v>262</v>
      </c>
      <c r="U25" s="210"/>
      <c r="V25" s="144"/>
      <c r="W25" s="218"/>
      <c r="X25" s="147"/>
      <c r="Y25" s="79"/>
      <c r="Z25" s="210"/>
      <c r="AA25" s="144"/>
      <c r="AB25" s="218"/>
      <c r="AC25" s="147"/>
      <c r="AD25" s="79"/>
      <c r="AE25" s="210"/>
      <c r="AF25" s="144"/>
      <c r="AG25" s="218"/>
      <c r="AH25" s="147"/>
    </row>
    <row r="26" spans="1:35" ht="44.25" customHeight="1" x14ac:dyDescent="0.25">
      <c r="A26" s="111" t="s">
        <v>163</v>
      </c>
      <c r="B26" s="113" t="s">
        <v>68</v>
      </c>
      <c r="C26" s="83" t="s">
        <v>164</v>
      </c>
      <c r="D26" s="117" t="s">
        <v>23</v>
      </c>
      <c r="E26" s="80">
        <v>3</v>
      </c>
      <c r="F26" s="200">
        <f>IF(E27=0,1,(E26/E27))</f>
        <v>1</v>
      </c>
      <c r="G26" s="192" t="s">
        <v>166</v>
      </c>
      <c r="H26" s="215">
        <v>1</v>
      </c>
      <c r="I26" s="127">
        <f>IF(F26="vazio",0,IF(F26&gt;=100%,8,0))</f>
        <v>8</v>
      </c>
      <c r="J26" s="80">
        <v>2</v>
      </c>
      <c r="K26" s="200">
        <f>IF(J27=0,1,(J26/J27))</f>
        <v>1</v>
      </c>
      <c r="L26" s="192" t="s">
        <v>166</v>
      </c>
      <c r="M26" s="215">
        <v>1</v>
      </c>
      <c r="N26" s="127">
        <f>IF(K26="vazio",0,IF(K26&gt;=100%,8,0))</f>
        <v>8</v>
      </c>
      <c r="O26" s="80">
        <v>2</v>
      </c>
      <c r="P26" s="200">
        <f>IF(O27=0,1,(O26/O27))</f>
        <v>1</v>
      </c>
      <c r="Q26" s="192" t="s">
        <v>166</v>
      </c>
      <c r="R26" s="215">
        <v>1</v>
      </c>
      <c r="S26" s="127">
        <f>IF(P26="vazio",0,IF(P26&gt;=100%,8,0))</f>
        <v>8</v>
      </c>
      <c r="T26" s="80">
        <v>2</v>
      </c>
      <c r="U26" s="210">
        <f>IF(T27=0,1,(T26/T27))</f>
        <v>1</v>
      </c>
      <c r="V26" s="192" t="s">
        <v>166</v>
      </c>
      <c r="W26" s="215">
        <v>1</v>
      </c>
      <c r="X26" s="127">
        <f>IF(U26="vazio",0,IF(U26&gt;=100%,8,0))</f>
        <v>8</v>
      </c>
      <c r="Y26" s="80"/>
      <c r="Z26" s="200">
        <f>IF(Y27=0,1,(Y26/Y27))</f>
        <v>1</v>
      </c>
      <c r="AA26" s="192" t="s">
        <v>166</v>
      </c>
      <c r="AB26" s="215">
        <v>1</v>
      </c>
      <c r="AC26" s="127">
        <f>IF(Z26="vazio",0,IF(Z26&gt;=100%,8,0))</f>
        <v>8</v>
      </c>
      <c r="AD26" s="80"/>
      <c r="AE26" s="200">
        <f>IF(AD27=0,1,(AD26/AD27))</f>
        <v>1</v>
      </c>
      <c r="AF26" s="192" t="s">
        <v>166</v>
      </c>
      <c r="AG26" s="215">
        <v>1</v>
      </c>
      <c r="AH26" s="127">
        <f>IF(AE26="vazio",0,IF(AE26&gt;=100%,8,0))</f>
        <v>8</v>
      </c>
    </row>
    <row r="27" spans="1:35" ht="48.75" customHeight="1" x14ac:dyDescent="0.25">
      <c r="A27" s="112"/>
      <c r="B27" s="114"/>
      <c r="C27" s="83" t="s">
        <v>165</v>
      </c>
      <c r="D27" s="117"/>
      <c r="E27" s="80">
        <v>3</v>
      </c>
      <c r="F27" s="200"/>
      <c r="G27" s="193"/>
      <c r="H27" s="216"/>
      <c r="I27" s="127"/>
      <c r="J27" s="80">
        <v>2</v>
      </c>
      <c r="K27" s="200"/>
      <c r="L27" s="193"/>
      <c r="M27" s="216"/>
      <c r="N27" s="127"/>
      <c r="O27" s="80">
        <v>2</v>
      </c>
      <c r="P27" s="200"/>
      <c r="Q27" s="193"/>
      <c r="R27" s="216"/>
      <c r="S27" s="127"/>
      <c r="T27" s="80">
        <v>2</v>
      </c>
      <c r="U27" s="210"/>
      <c r="V27" s="193"/>
      <c r="W27" s="216"/>
      <c r="X27" s="127"/>
      <c r="Y27" s="80"/>
      <c r="Z27" s="200"/>
      <c r="AA27" s="193"/>
      <c r="AB27" s="216"/>
      <c r="AC27" s="127"/>
      <c r="AD27" s="80"/>
      <c r="AE27" s="200"/>
      <c r="AF27" s="193"/>
      <c r="AG27" s="216"/>
      <c r="AH27" s="127"/>
    </row>
    <row r="28" spans="1:35" s="11" customFormat="1" ht="54.75" customHeight="1" x14ac:dyDescent="0.25">
      <c r="A28" s="120" t="s">
        <v>167</v>
      </c>
      <c r="B28" s="122" t="s">
        <v>168</v>
      </c>
      <c r="C28" s="78" t="s">
        <v>169</v>
      </c>
      <c r="D28" s="126"/>
      <c r="E28" s="79">
        <v>987</v>
      </c>
      <c r="F28" s="225">
        <f>(E28/E29)</f>
        <v>27</v>
      </c>
      <c r="G28" s="143" t="s">
        <v>197</v>
      </c>
      <c r="H28" s="226" t="s">
        <v>174</v>
      </c>
      <c r="I28" s="147">
        <f>IF(F28="vazio",0,IF(F28&lt;=60,8,0))</f>
        <v>8</v>
      </c>
      <c r="J28" s="79">
        <v>742</v>
      </c>
      <c r="K28" s="225">
        <f>(J28/J29)</f>
        <v>29</v>
      </c>
      <c r="L28" s="143" t="s">
        <v>197</v>
      </c>
      <c r="M28" s="226" t="s">
        <v>174</v>
      </c>
      <c r="N28" s="147">
        <f>IF(K28="vazio",0,IF(K28&lt;=60,8,0))</f>
        <v>8</v>
      </c>
      <c r="O28" s="79">
        <v>67</v>
      </c>
      <c r="P28" s="195">
        <f>(O28/O29)</f>
        <v>13.4</v>
      </c>
      <c r="Q28" s="143" t="s">
        <v>197</v>
      </c>
      <c r="R28" s="226" t="s">
        <v>174</v>
      </c>
      <c r="S28" s="147">
        <f>IF(P28="vazio",0,IF(P28&lt;=60,8,0))</f>
        <v>8</v>
      </c>
      <c r="T28" s="79">
        <v>125</v>
      </c>
      <c r="U28" s="195">
        <f>(T28/T29)</f>
        <v>31.25</v>
      </c>
      <c r="V28" s="143" t="s">
        <v>197</v>
      </c>
      <c r="W28" s="226" t="s">
        <v>174</v>
      </c>
      <c r="X28" s="147">
        <f>IF(U28="vazio",0,IF(U28&lt;=60,8,0))</f>
        <v>8</v>
      </c>
      <c r="Y28" s="79"/>
      <c r="Z28" s="195" t="e">
        <f>(Y28/Y29)</f>
        <v>#DIV/0!</v>
      </c>
      <c r="AA28" s="143" t="s">
        <v>197</v>
      </c>
      <c r="AB28" s="226" t="s">
        <v>174</v>
      </c>
      <c r="AC28" s="147" t="e">
        <f>IF(Z28="vazio",0,IF(Z28&lt;=60,8,0))</f>
        <v>#DIV/0!</v>
      </c>
      <c r="AD28" s="79"/>
      <c r="AE28" s="195" t="e">
        <f>(AD28/AD29)</f>
        <v>#DIV/0!</v>
      </c>
      <c r="AF28" s="143" t="s">
        <v>197</v>
      </c>
      <c r="AG28" s="226" t="s">
        <v>174</v>
      </c>
      <c r="AH28" s="147" t="e">
        <f>IF(AE28="vazio",0,IF(AE28&lt;=60,8,0))</f>
        <v>#DIV/0!</v>
      </c>
      <c r="AI28"/>
    </row>
    <row r="29" spans="1:35" s="11" customFormat="1" ht="36" customHeight="1" x14ac:dyDescent="0.25">
      <c r="A29" s="121"/>
      <c r="B29" s="123"/>
      <c r="C29" s="78" t="s">
        <v>170</v>
      </c>
      <c r="D29" s="126"/>
      <c r="E29" s="79">
        <v>36</v>
      </c>
      <c r="F29" s="225"/>
      <c r="G29" s="144"/>
      <c r="H29" s="227"/>
      <c r="I29" s="147"/>
      <c r="J29" s="79">
        <v>26</v>
      </c>
      <c r="K29" s="225"/>
      <c r="L29" s="144"/>
      <c r="M29" s="227"/>
      <c r="N29" s="147"/>
      <c r="O29" s="79">
        <v>5</v>
      </c>
      <c r="P29" s="195"/>
      <c r="Q29" s="144"/>
      <c r="R29" s="227"/>
      <c r="S29" s="147"/>
      <c r="T29" s="79">
        <v>4</v>
      </c>
      <c r="U29" s="195"/>
      <c r="V29" s="144"/>
      <c r="W29" s="227"/>
      <c r="X29" s="147"/>
      <c r="Y29" s="79"/>
      <c r="Z29" s="195"/>
      <c r="AA29" s="144"/>
      <c r="AB29" s="227"/>
      <c r="AC29" s="147"/>
      <c r="AD29" s="79"/>
      <c r="AE29" s="195"/>
      <c r="AF29" s="144"/>
      <c r="AG29" s="227"/>
      <c r="AH29" s="147"/>
      <c r="AI29"/>
    </row>
    <row r="30" spans="1:35" ht="44.25" customHeight="1" x14ac:dyDescent="0.25">
      <c r="A30" s="111" t="s">
        <v>171</v>
      </c>
      <c r="B30" s="113" t="s">
        <v>175</v>
      </c>
      <c r="C30" s="83" t="s">
        <v>172</v>
      </c>
      <c r="D30" s="117"/>
      <c r="E30" s="81">
        <v>1109</v>
      </c>
      <c r="F30" s="135">
        <f>IF(E31=0,0,(E30/E31))</f>
        <v>29.97</v>
      </c>
      <c r="G30" s="102" t="s">
        <v>129</v>
      </c>
      <c r="H30" s="228" t="s">
        <v>66</v>
      </c>
      <c r="I30" s="127">
        <f>IF(F30="vazio",0,IF(F30&lt;=30,4,0))</f>
        <v>4</v>
      </c>
      <c r="J30" s="81">
        <v>588</v>
      </c>
      <c r="K30" s="135">
        <f>IF(J31=0,0,(J30/J31))</f>
        <v>21.78</v>
      </c>
      <c r="L30" s="102" t="s">
        <v>129</v>
      </c>
      <c r="M30" s="228" t="s">
        <v>66</v>
      </c>
      <c r="N30" s="127">
        <f>IF(K30="vazio",0,IF(K30&lt;=30,4,0))</f>
        <v>4</v>
      </c>
      <c r="O30" s="81">
        <v>660</v>
      </c>
      <c r="P30" s="128">
        <f>IF(O31=0,0,(O30/O31))</f>
        <v>26</v>
      </c>
      <c r="Q30" s="102" t="s">
        <v>129</v>
      </c>
      <c r="R30" s="228" t="s">
        <v>66</v>
      </c>
      <c r="S30" s="127">
        <f>IF(P30="vazio",0,IF(P30&lt;=30,4,0))</f>
        <v>4</v>
      </c>
      <c r="T30" s="81">
        <v>559</v>
      </c>
      <c r="U30" s="135">
        <f>IF(T31=0,0,(T30/T31))</f>
        <v>26.62</v>
      </c>
      <c r="V30" s="102" t="s">
        <v>129</v>
      </c>
      <c r="W30" s="228" t="s">
        <v>66</v>
      </c>
      <c r="X30" s="127">
        <f>IF(U30="vazio",0,IF(U30&lt;=30,4,0))</f>
        <v>4</v>
      </c>
      <c r="Y30" s="81"/>
      <c r="Z30" s="128">
        <f>IF(Y31=0,0,(Y30/Y31))</f>
        <v>0</v>
      </c>
      <c r="AA30" s="102" t="s">
        <v>129</v>
      </c>
      <c r="AB30" s="228" t="s">
        <v>66</v>
      </c>
      <c r="AC30" s="127">
        <f>IF(Z30="vazio",0,IF(Z30&lt;=30,4,0))</f>
        <v>4</v>
      </c>
      <c r="AD30" s="81"/>
      <c r="AE30" s="128">
        <f>IF(AD31=0,0,(AD30/AD31))</f>
        <v>0</v>
      </c>
      <c r="AF30" s="102" t="s">
        <v>129</v>
      </c>
      <c r="AG30" s="228" t="s">
        <v>66</v>
      </c>
      <c r="AH30" s="127">
        <f>IF(AE30="vazio",0,IF(AE30&lt;=30,4,0))</f>
        <v>4</v>
      </c>
    </row>
    <row r="31" spans="1:35" ht="33.75" customHeight="1" x14ac:dyDescent="0.25">
      <c r="A31" s="112"/>
      <c r="B31" s="114"/>
      <c r="C31" s="83" t="s">
        <v>173</v>
      </c>
      <c r="D31" s="117"/>
      <c r="E31" s="82">
        <v>37</v>
      </c>
      <c r="F31" s="135"/>
      <c r="G31" s="103"/>
      <c r="H31" s="229"/>
      <c r="I31" s="127"/>
      <c r="J31" s="82">
        <v>27</v>
      </c>
      <c r="K31" s="135"/>
      <c r="L31" s="103"/>
      <c r="M31" s="229"/>
      <c r="N31" s="127"/>
      <c r="O31" s="82">
        <v>25</v>
      </c>
      <c r="P31" s="128"/>
      <c r="Q31" s="103"/>
      <c r="R31" s="229"/>
      <c r="S31" s="127"/>
      <c r="T31" s="82">
        <v>21</v>
      </c>
      <c r="U31" s="135"/>
      <c r="V31" s="103"/>
      <c r="W31" s="229"/>
      <c r="X31" s="127"/>
      <c r="Y31" s="82"/>
      <c r="Z31" s="128"/>
      <c r="AA31" s="103"/>
      <c r="AB31" s="229"/>
      <c r="AC31" s="127"/>
      <c r="AD31" s="82"/>
      <c r="AE31" s="128"/>
      <c r="AF31" s="103"/>
      <c r="AG31" s="229"/>
      <c r="AH31" s="127"/>
    </row>
    <row r="32" spans="1:35" s="11" customFormat="1" ht="43.5" customHeight="1" x14ac:dyDescent="0.25">
      <c r="A32" s="120" t="s">
        <v>176</v>
      </c>
      <c r="B32" s="122" t="s">
        <v>177</v>
      </c>
      <c r="C32" s="78" t="s">
        <v>178</v>
      </c>
      <c r="D32" s="126" t="s">
        <v>23</v>
      </c>
      <c r="E32" s="79">
        <v>2</v>
      </c>
      <c r="F32" s="200">
        <f>IF(E33=0,1,(E32/E33))</f>
        <v>1</v>
      </c>
      <c r="G32" s="169" t="s">
        <v>112</v>
      </c>
      <c r="H32" s="217">
        <v>0.9</v>
      </c>
      <c r="I32" s="147">
        <f>IF(F32="vazio",0,IF(F32&gt;=90%,4,0))</f>
        <v>4</v>
      </c>
      <c r="J32" s="79">
        <v>12</v>
      </c>
      <c r="K32" s="200">
        <f>IF(J33=0,1,(J32/J33))</f>
        <v>1</v>
      </c>
      <c r="L32" s="169" t="s">
        <v>112</v>
      </c>
      <c r="M32" s="217">
        <v>0.9</v>
      </c>
      <c r="N32" s="147">
        <f>IF(K32="vazio",0,IF(K32&gt;=90%,4,0))</f>
        <v>4</v>
      </c>
      <c r="O32" s="79">
        <v>17</v>
      </c>
      <c r="P32" s="200">
        <f>IF(O33=0,0,(O32/O33))</f>
        <v>1</v>
      </c>
      <c r="Q32" s="169" t="s">
        <v>112</v>
      </c>
      <c r="R32" s="217">
        <v>0.9</v>
      </c>
      <c r="S32" s="147">
        <f>IF(P32="vazio",0,IF(P32&gt;=90%,4,0))</f>
        <v>4</v>
      </c>
      <c r="T32" s="79">
        <v>14</v>
      </c>
      <c r="U32" s="210">
        <f>IF(T33=0,0,(T32/T33))</f>
        <v>1</v>
      </c>
      <c r="V32" s="169" t="s">
        <v>112</v>
      </c>
      <c r="W32" s="217">
        <v>0.9</v>
      </c>
      <c r="X32" s="147">
        <f>IF(U32="vazio",0,IF(U32&gt;=90%,4,0))</f>
        <v>4</v>
      </c>
      <c r="Y32" s="79"/>
      <c r="Z32" s="200">
        <f>IF(Y33=0,0,(Y32/Y33))</f>
        <v>0</v>
      </c>
      <c r="AA32" s="169" t="s">
        <v>112</v>
      </c>
      <c r="AB32" s="217">
        <v>0.9</v>
      </c>
      <c r="AC32" s="147">
        <f>IF(Z32="vazio",0,IF(Z32&gt;=90%,4,0))</f>
        <v>0</v>
      </c>
      <c r="AD32" s="79"/>
      <c r="AE32" s="200">
        <f>IF(AD33=0,0,(AD32/AD33))</f>
        <v>0</v>
      </c>
      <c r="AF32" s="169" t="s">
        <v>112</v>
      </c>
      <c r="AG32" s="217">
        <v>0.9</v>
      </c>
      <c r="AH32" s="147">
        <f>IF(AE32="vazio",0,IF(AE32&gt;=90%,4,0))</f>
        <v>0</v>
      </c>
      <c r="AI32"/>
    </row>
    <row r="33" spans="1:38" s="11" customFormat="1" ht="47.25" customHeight="1" x14ac:dyDescent="0.25">
      <c r="A33" s="121"/>
      <c r="B33" s="123"/>
      <c r="C33" s="78" t="s">
        <v>179</v>
      </c>
      <c r="D33" s="126"/>
      <c r="E33" s="79">
        <v>2</v>
      </c>
      <c r="F33" s="200"/>
      <c r="G33" s="170"/>
      <c r="H33" s="218"/>
      <c r="I33" s="147"/>
      <c r="J33" s="79">
        <v>12</v>
      </c>
      <c r="K33" s="200"/>
      <c r="L33" s="170"/>
      <c r="M33" s="218"/>
      <c r="N33" s="147"/>
      <c r="O33" s="79">
        <v>17</v>
      </c>
      <c r="P33" s="200"/>
      <c r="Q33" s="170"/>
      <c r="R33" s="218"/>
      <c r="S33" s="147"/>
      <c r="T33" s="79">
        <v>14</v>
      </c>
      <c r="U33" s="210"/>
      <c r="V33" s="170"/>
      <c r="W33" s="218"/>
      <c r="X33" s="147"/>
      <c r="Y33" s="79"/>
      <c r="Z33" s="200"/>
      <c r="AA33" s="170"/>
      <c r="AB33" s="218"/>
      <c r="AC33" s="147"/>
      <c r="AD33" s="79"/>
      <c r="AE33" s="200"/>
      <c r="AF33" s="170"/>
      <c r="AG33" s="218"/>
      <c r="AH33" s="147"/>
      <c r="AI33"/>
    </row>
    <row r="34" spans="1:38" s="11" customFormat="1" ht="54" customHeight="1" x14ac:dyDescent="0.25">
      <c r="A34" s="111" t="s">
        <v>180</v>
      </c>
      <c r="B34" s="113" t="s">
        <v>181</v>
      </c>
      <c r="C34" s="83" t="s">
        <v>182</v>
      </c>
      <c r="D34" s="117" t="s">
        <v>23</v>
      </c>
      <c r="E34" s="81">
        <v>530</v>
      </c>
      <c r="F34" s="200">
        <f>IF(E35=0,0,(E34/E35))</f>
        <v>0.94979999999999998</v>
      </c>
      <c r="G34" s="102" t="s">
        <v>112</v>
      </c>
      <c r="H34" s="215">
        <v>0.9</v>
      </c>
      <c r="I34" s="127">
        <f>IF(F34="vazio",0,IF(F34&gt;=90%,10,0))</f>
        <v>10</v>
      </c>
      <c r="J34" s="81">
        <v>510</v>
      </c>
      <c r="K34" s="200">
        <f>IF(J35=0,0,(J34/J35))</f>
        <v>0.91400000000000003</v>
      </c>
      <c r="L34" s="102" t="s">
        <v>112</v>
      </c>
      <c r="M34" s="215">
        <v>0.9</v>
      </c>
      <c r="N34" s="127">
        <f>IF(K34="vazio",0,IF(K34&gt;=90%,10,0))</f>
        <v>10</v>
      </c>
      <c r="O34" s="81">
        <v>558</v>
      </c>
      <c r="P34" s="200">
        <f>IF(O35=0,0,(O34/O35))</f>
        <v>1</v>
      </c>
      <c r="Q34" s="102" t="s">
        <v>112</v>
      </c>
      <c r="R34" s="215">
        <v>0.9</v>
      </c>
      <c r="S34" s="127">
        <f>IF(P34="vazio",0,IF(P34&gt;=90%,10,0))</f>
        <v>10</v>
      </c>
      <c r="T34" s="81">
        <v>540</v>
      </c>
      <c r="U34" s="210">
        <f>IF(T35=0,0,(T34/T35))</f>
        <v>1</v>
      </c>
      <c r="V34" s="102" t="s">
        <v>112</v>
      </c>
      <c r="W34" s="215">
        <v>0.9</v>
      </c>
      <c r="X34" s="127">
        <f>IF(U34="vazio",0,IF(U34&gt;=90%,10,0))</f>
        <v>10</v>
      </c>
      <c r="Y34" s="81"/>
      <c r="Z34" s="200">
        <f>IF(Y35=0,0,(Y34/Y35))</f>
        <v>0</v>
      </c>
      <c r="AA34" s="102" t="s">
        <v>112</v>
      </c>
      <c r="AB34" s="215">
        <v>0.9</v>
      </c>
      <c r="AC34" s="127">
        <f>IF(Z34="vazio",0,IF(Z34&gt;=90%,10,0))</f>
        <v>0</v>
      </c>
      <c r="AD34" s="81"/>
      <c r="AE34" s="200">
        <f>IF(AD35=0,0,(AD34/AD35))</f>
        <v>0</v>
      </c>
      <c r="AF34" s="102" t="s">
        <v>112</v>
      </c>
      <c r="AG34" s="215">
        <v>0.9</v>
      </c>
      <c r="AH34" s="127">
        <f>IF(AE34="vazio",0,IF(AE34&gt;=90%,10,0))</f>
        <v>0</v>
      </c>
      <c r="AI34"/>
    </row>
    <row r="35" spans="1:38" s="11" customFormat="1" ht="47.25" customHeight="1" x14ac:dyDescent="0.25">
      <c r="A35" s="112"/>
      <c r="B35" s="114"/>
      <c r="C35" s="83" t="s">
        <v>183</v>
      </c>
      <c r="D35" s="117"/>
      <c r="E35" s="82">
        <v>558</v>
      </c>
      <c r="F35" s="200"/>
      <c r="G35" s="103"/>
      <c r="H35" s="216"/>
      <c r="I35" s="127"/>
      <c r="J35" s="82">
        <v>558</v>
      </c>
      <c r="K35" s="200"/>
      <c r="L35" s="103"/>
      <c r="M35" s="216"/>
      <c r="N35" s="127"/>
      <c r="O35" s="82">
        <v>558</v>
      </c>
      <c r="P35" s="200"/>
      <c r="Q35" s="103"/>
      <c r="R35" s="216"/>
      <c r="S35" s="127"/>
      <c r="T35" s="82">
        <v>540</v>
      </c>
      <c r="U35" s="210"/>
      <c r="V35" s="103"/>
      <c r="W35" s="216"/>
      <c r="X35" s="127"/>
      <c r="Y35" s="82"/>
      <c r="Z35" s="200"/>
      <c r="AA35" s="103"/>
      <c r="AB35" s="216"/>
      <c r="AC35" s="127"/>
      <c r="AD35" s="82"/>
      <c r="AE35" s="200"/>
      <c r="AF35" s="103"/>
      <c r="AG35" s="216"/>
      <c r="AH35" s="127"/>
      <c r="AI35"/>
    </row>
    <row r="36" spans="1:38" s="11" customFormat="1" ht="47.25" customHeight="1" x14ac:dyDescent="0.25">
      <c r="A36" s="120" t="s">
        <v>184</v>
      </c>
      <c r="B36" s="122" t="s">
        <v>185</v>
      </c>
      <c r="C36" s="84" t="s">
        <v>186</v>
      </c>
      <c r="D36" s="126" t="s">
        <v>23</v>
      </c>
      <c r="E36" s="79">
        <v>9764</v>
      </c>
      <c r="F36" s="200">
        <f>IF(E37=0,0,(E36/E37))</f>
        <v>1</v>
      </c>
      <c r="G36" s="169" t="s">
        <v>188</v>
      </c>
      <c r="H36" s="217">
        <v>0.95</v>
      </c>
      <c r="I36" s="147">
        <f>IF(F36="vazio",0,IF(F36&gt;=95%,4,0))</f>
        <v>4</v>
      </c>
      <c r="J36" s="79">
        <v>6348</v>
      </c>
      <c r="K36" s="200">
        <f>IF(J37=0,0,(J36/J37))</f>
        <v>1</v>
      </c>
      <c r="L36" s="169" t="s">
        <v>188</v>
      </c>
      <c r="M36" s="217">
        <v>0.95</v>
      </c>
      <c r="N36" s="147">
        <f>IF(K36="vazio",0,IF(K36&gt;=95%,4,0))</f>
        <v>4</v>
      </c>
      <c r="O36" s="79">
        <v>7899</v>
      </c>
      <c r="P36" s="200">
        <f>IF(O37=0,0,(O36/O37))</f>
        <v>1</v>
      </c>
      <c r="Q36" s="169" t="s">
        <v>188</v>
      </c>
      <c r="R36" s="217">
        <v>0.95</v>
      </c>
      <c r="S36" s="147">
        <f>IF(P36="vazio",0,IF(P36&gt;=95%,4,0))</f>
        <v>4</v>
      </c>
      <c r="T36" s="79">
        <v>7278</v>
      </c>
      <c r="U36" s="210">
        <f>IF(T37=0,0,(T36/T37))</f>
        <v>1</v>
      </c>
      <c r="V36" s="169" t="s">
        <v>188</v>
      </c>
      <c r="W36" s="217">
        <v>0.95</v>
      </c>
      <c r="X36" s="147">
        <f>IF(U36="vazio",0,IF(U36&gt;=95%,4,0))</f>
        <v>4</v>
      </c>
      <c r="Y36" s="79"/>
      <c r="Z36" s="200">
        <f>IF(Y37=0,0,(Y36/Y37))</f>
        <v>0</v>
      </c>
      <c r="AA36" s="169" t="s">
        <v>188</v>
      </c>
      <c r="AB36" s="217">
        <v>0.95</v>
      </c>
      <c r="AC36" s="147">
        <f>IF(Z36="vazio",0,IF(Z36&gt;=95%,4,0))</f>
        <v>0</v>
      </c>
      <c r="AD36" s="79"/>
      <c r="AE36" s="200">
        <f>IF(AD37=0,0,(AD36/AD37))</f>
        <v>0</v>
      </c>
      <c r="AF36" s="169" t="s">
        <v>188</v>
      </c>
      <c r="AG36" s="217">
        <v>0.95</v>
      </c>
      <c r="AH36" s="147">
        <f>IF(AE36="vazio",0,IF(AE36&gt;=95%,4,0))</f>
        <v>0</v>
      </c>
      <c r="AI36"/>
    </row>
    <row r="37" spans="1:38" s="11" customFormat="1" ht="47.25" customHeight="1" x14ac:dyDescent="0.25">
      <c r="A37" s="121"/>
      <c r="B37" s="123"/>
      <c r="C37" s="84" t="s">
        <v>187</v>
      </c>
      <c r="D37" s="126"/>
      <c r="E37" s="79">
        <v>9764</v>
      </c>
      <c r="F37" s="200"/>
      <c r="G37" s="170"/>
      <c r="H37" s="218"/>
      <c r="I37" s="147"/>
      <c r="J37" s="79">
        <v>6348</v>
      </c>
      <c r="K37" s="200"/>
      <c r="L37" s="170"/>
      <c r="M37" s="218"/>
      <c r="N37" s="147"/>
      <c r="O37" s="79">
        <v>7899</v>
      </c>
      <c r="P37" s="200"/>
      <c r="Q37" s="170"/>
      <c r="R37" s="218"/>
      <c r="S37" s="147"/>
      <c r="T37" s="79">
        <v>7278</v>
      </c>
      <c r="U37" s="210"/>
      <c r="V37" s="170"/>
      <c r="W37" s="218"/>
      <c r="X37" s="147"/>
      <c r="Y37" s="79"/>
      <c r="Z37" s="200"/>
      <c r="AA37" s="170"/>
      <c r="AB37" s="218"/>
      <c r="AC37" s="147"/>
      <c r="AD37" s="79"/>
      <c r="AE37" s="200"/>
      <c r="AF37" s="170"/>
      <c r="AG37" s="218"/>
      <c r="AH37" s="147"/>
      <c r="AI37"/>
    </row>
    <row r="38" spans="1:38" s="11" customFormat="1" ht="47.25" customHeight="1" x14ac:dyDescent="0.25">
      <c r="A38" s="111" t="s">
        <v>189</v>
      </c>
      <c r="B38" s="113" t="s">
        <v>190</v>
      </c>
      <c r="C38" s="83" t="s">
        <v>191</v>
      </c>
      <c r="D38" s="117" t="s">
        <v>23</v>
      </c>
      <c r="E38" s="81">
        <v>3</v>
      </c>
      <c r="F38" s="200">
        <f>IF(E39=0,0,(E38/E39))</f>
        <v>1</v>
      </c>
      <c r="G38" s="102" t="s">
        <v>193</v>
      </c>
      <c r="H38" s="215">
        <v>0.8</v>
      </c>
      <c r="I38" s="127">
        <f>IF(F38="vazio",0,IF(F38&gt;=80%,7,0))</f>
        <v>7</v>
      </c>
      <c r="J38" s="81">
        <v>3</v>
      </c>
      <c r="K38" s="200">
        <f>IF(J39=0,0,(J38/J39))</f>
        <v>1</v>
      </c>
      <c r="L38" s="102" t="s">
        <v>193</v>
      </c>
      <c r="M38" s="215">
        <v>0.8</v>
      </c>
      <c r="N38" s="127">
        <f>IF(K38="vazio",0,IF(K38&gt;=80%,7,0))</f>
        <v>7</v>
      </c>
      <c r="O38" s="81">
        <v>3</v>
      </c>
      <c r="P38" s="200">
        <f>IF(O39=0,0,(O38/O39))</f>
        <v>1</v>
      </c>
      <c r="Q38" s="102" t="s">
        <v>193</v>
      </c>
      <c r="R38" s="215">
        <v>0.8</v>
      </c>
      <c r="S38" s="127">
        <f>IF(P38="vazio",0,IF(P38&gt;=80%,7,0))</f>
        <v>7</v>
      </c>
      <c r="T38" s="81">
        <v>4</v>
      </c>
      <c r="U38" s="210">
        <f>IF(T39=0,0,(T38/T39))</f>
        <v>1</v>
      </c>
      <c r="V38" s="102" t="s">
        <v>193</v>
      </c>
      <c r="W38" s="215">
        <v>0.8</v>
      </c>
      <c r="X38" s="127">
        <f>IF(U38="vazio",0,IF(U38&gt;=80%,7,0))</f>
        <v>7</v>
      </c>
      <c r="Y38" s="81"/>
      <c r="Z38" s="200">
        <f>IF(Y39=0,0,(Y38/Y39))</f>
        <v>0</v>
      </c>
      <c r="AA38" s="102" t="s">
        <v>193</v>
      </c>
      <c r="AB38" s="215">
        <v>0.8</v>
      </c>
      <c r="AC38" s="127">
        <f>IF(Z38="vazio",0,IF(Z38&gt;=80%,7,0))</f>
        <v>0</v>
      </c>
      <c r="AD38" s="81"/>
      <c r="AE38" s="200">
        <f>IF(AD39=0,0,(AD38/AD39))</f>
        <v>0</v>
      </c>
      <c r="AF38" s="102" t="s">
        <v>193</v>
      </c>
      <c r="AG38" s="215">
        <v>0.8</v>
      </c>
      <c r="AH38" s="127">
        <f>IF(AE38="vazio",0,IF(AE38&gt;=80%,7,0))</f>
        <v>0</v>
      </c>
      <c r="AI38"/>
    </row>
    <row r="39" spans="1:38" s="11" customFormat="1" ht="47.25" customHeight="1" x14ac:dyDescent="0.25">
      <c r="A39" s="112"/>
      <c r="B39" s="114"/>
      <c r="C39" s="83" t="s">
        <v>192</v>
      </c>
      <c r="D39" s="117"/>
      <c r="E39" s="82">
        <v>3</v>
      </c>
      <c r="F39" s="200"/>
      <c r="G39" s="103"/>
      <c r="H39" s="216"/>
      <c r="I39" s="127"/>
      <c r="J39" s="82">
        <v>3</v>
      </c>
      <c r="K39" s="200"/>
      <c r="L39" s="103"/>
      <c r="M39" s="216"/>
      <c r="N39" s="127"/>
      <c r="O39" s="82">
        <v>3</v>
      </c>
      <c r="P39" s="200"/>
      <c r="Q39" s="103"/>
      <c r="R39" s="216"/>
      <c r="S39" s="127"/>
      <c r="T39" s="82">
        <v>4</v>
      </c>
      <c r="U39" s="210"/>
      <c r="V39" s="103"/>
      <c r="W39" s="216"/>
      <c r="X39" s="127"/>
      <c r="Y39" s="82"/>
      <c r="Z39" s="200"/>
      <c r="AA39" s="103"/>
      <c r="AB39" s="216"/>
      <c r="AC39" s="127"/>
      <c r="AD39" s="82"/>
      <c r="AE39" s="200"/>
      <c r="AF39" s="103"/>
      <c r="AG39" s="216"/>
      <c r="AH39" s="127"/>
      <c r="AI39"/>
    </row>
    <row r="40" spans="1:38" ht="28.5" customHeight="1" x14ac:dyDescent="0.25">
      <c r="A40" s="120" t="s">
        <v>194</v>
      </c>
      <c r="B40" s="122" t="s">
        <v>69</v>
      </c>
      <c r="C40" s="84" t="s">
        <v>195</v>
      </c>
      <c r="D40" s="126" t="s">
        <v>23</v>
      </c>
      <c r="E40" s="79">
        <v>3</v>
      </c>
      <c r="F40" s="200">
        <f>IF(E41=0,0,(E40/E41))</f>
        <v>1</v>
      </c>
      <c r="G40" s="169" t="s">
        <v>65</v>
      </c>
      <c r="H40" s="217">
        <v>0.9</v>
      </c>
      <c r="I40" s="147">
        <f>IF(F40="vazio",0,IF(F40&gt;=90%,4,0))</f>
        <v>4</v>
      </c>
      <c r="J40" s="79">
        <v>3</v>
      </c>
      <c r="K40" s="200">
        <f>IF(J41=0,0,(J40/J41))</f>
        <v>1</v>
      </c>
      <c r="L40" s="169" t="s">
        <v>65</v>
      </c>
      <c r="M40" s="217">
        <v>0.9</v>
      </c>
      <c r="N40" s="147">
        <f>IF(K40="vazio",0,IF(K40&gt;=90%,4,0))</f>
        <v>4</v>
      </c>
      <c r="O40" s="79">
        <v>2</v>
      </c>
      <c r="P40" s="200">
        <f>IF(O41=0,0,(O40/O41))</f>
        <v>1</v>
      </c>
      <c r="Q40" s="169" t="s">
        <v>65</v>
      </c>
      <c r="R40" s="217">
        <v>0.9</v>
      </c>
      <c r="S40" s="147">
        <f>IF(P40="vazio",0,IF(P40&gt;=90%,4,0))</f>
        <v>4</v>
      </c>
      <c r="T40" s="79">
        <v>3</v>
      </c>
      <c r="U40" s="210">
        <f>IF(T41=0,0,(T40/T41))</f>
        <v>1</v>
      </c>
      <c r="V40" s="169" t="s">
        <v>65</v>
      </c>
      <c r="W40" s="217">
        <v>0.9</v>
      </c>
      <c r="X40" s="147">
        <f>IF(U40="vazio",0,IF(U40&gt;=90%,4,0))</f>
        <v>4</v>
      </c>
      <c r="Y40" s="79"/>
      <c r="Z40" s="200">
        <f>IF(Y41=0,0,(Y40/Y41))</f>
        <v>0</v>
      </c>
      <c r="AA40" s="169" t="s">
        <v>65</v>
      </c>
      <c r="AB40" s="217">
        <v>0.9</v>
      </c>
      <c r="AC40" s="147">
        <f>IF(Z40="vazio",0,IF(Z40&gt;=90%,4,0))</f>
        <v>0</v>
      </c>
      <c r="AD40" s="79"/>
      <c r="AE40" s="200">
        <f>IF(AD41=0,0,(AD40/AD41))</f>
        <v>0</v>
      </c>
      <c r="AF40" s="169" t="s">
        <v>65</v>
      </c>
      <c r="AG40" s="217">
        <v>0.9</v>
      </c>
      <c r="AH40" s="147">
        <f>IF(AE40="vazio",0,IF(AE40&gt;=90%,4,0))</f>
        <v>0</v>
      </c>
    </row>
    <row r="41" spans="1:38" ht="24" customHeight="1" x14ac:dyDescent="0.25">
      <c r="A41" s="121"/>
      <c r="B41" s="123"/>
      <c r="C41" s="84" t="s">
        <v>196</v>
      </c>
      <c r="D41" s="126"/>
      <c r="E41" s="79">
        <v>3</v>
      </c>
      <c r="F41" s="200"/>
      <c r="G41" s="170"/>
      <c r="H41" s="218"/>
      <c r="I41" s="147"/>
      <c r="J41" s="79">
        <v>3</v>
      </c>
      <c r="K41" s="200"/>
      <c r="L41" s="170"/>
      <c r="M41" s="218"/>
      <c r="N41" s="147"/>
      <c r="O41" s="79">
        <v>2</v>
      </c>
      <c r="P41" s="200"/>
      <c r="Q41" s="170"/>
      <c r="R41" s="218"/>
      <c r="S41" s="147"/>
      <c r="T41" s="79">
        <v>3</v>
      </c>
      <c r="U41" s="210"/>
      <c r="V41" s="170"/>
      <c r="W41" s="218"/>
      <c r="X41" s="147"/>
      <c r="Y41" s="79"/>
      <c r="Z41" s="200"/>
      <c r="AA41" s="170"/>
      <c r="AB41" s="218"/>
      <c r="AC41" s="147"/>
      <c r="AD41" s="79"/>
      <c r="AE41" s="200"/>
      <c r="AF41" s="170"/>
      <c r="AG41" s="218"/>
      <c r="AH41" s="147"/>
    </row>
    <row r="42" spans="1:38" x14ac:dyDescent="0.25">
      <c r="A42" s="31"/>
      <c r="B42" s="31"/>
      <c r="C42" s="31"/>
      <c r="D42" s="31"/>
      <c r="E42" s="106" t="s">
        <v>9</v>
      </c>
      <c r="F42" s="106"/>
      <c r="G42" s="106"/>
      <c r="H42" s="38"/>
      <c r="I42" s="33">
        <f>SUM(I10:I41)</f>
        <v>92</v>
      </c>
      <c r="J42" s="106" t="s">
        <v>9</v>
      </c>
      <c r="K42" s="106"/>
      <c r="L42" s="106"/>
      <c r="M42" s="38"/>
      <c r="N42" s="33">
        <f>SUM(N10:N41)</f>
        <v>92</v>
      </c>
      <c r="O42" s="106" t="s">
        <v>9</v>
      </c>
      <c r="P42" s="106"/>
      <c r="Q42" s="106"/>
      <c r="R42" s="38"/>
      <c r="S42" s="33">
        <f>SUM(S10:S41)</f>
        <v>86</v>
      </c>
      <c r="T42" s="106" t="s">
        <v>9</v>
      </c>
      <c r="U42" s="106"/>
      <c r="V42" s="106"/>
      <c r="W42" s="38"/>
      <c r="X42" s="33">
        <f>SUM(X10:X41)</f>
        <v>100</v>
      </c>
      <c r="Y42" s="106" t="s">
        <v>9</v>
      </c>
      <c r="Z42" s="106"/>
      <c r="AA42" s="106"/>
      <c r="AB42" s="38"/>
      <c r="AC42" s="33" t="e">
        <f>SUM(AC10:AC41)</f>
        <v>#DIV/0!</v>
      </c>
      <c r="AD42" s="106" t="s">
        <v>9</v>
      </c>
      <c r="AE42" s="106"/>
      <c r="AF42" s="106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96" t="s">
        <v>10</v>
      </c>
      <c r="F43" s="97" t="s">
        <v>10</v>
      </c>
      <c r="G43" s="97"/>
      <c r="H43" s="39"/>
      <c r="I43" s="26" t="str">
        <f>IF(I42=0,"vazio",IF(I42&lt;=69,"C",IF(I42&lt;90,"B","A")))</f>
        <v>A</v>
      </c>
      <c r="J43" s="98" t="s">
        <v>10</v>
      </c>
      <c r="K43" s="98"/>
      <c r="L43" s="98"/>
      <c r="M43" s="32"/>
      <c r="N43" s="26" t="str">
        <f>IF(N42=0,"vazio",IF(N42&lt;=69,"C",IF(N42&lt;90,"B","A")))</f>
        <v>A</v>
      </c>
      <c r="O43" s="98" t="s">
        <v>10</v>
      </c>
      <c r="P43" s="98"/>
      <c r="Q43" s="98"/>
      <c r="R43" s="98"/>
      <c r="S43" s="26" t="str">
        <f>IF(S42=0,"vazio",IF(S42&lt;=69,"C",IF(S42&lt;90,"B","A")))</f>
        <v>B</v>
      </c>
      <c r="T43" s="98" t="s">
        <v>10</v>
      </c>
      <c r="U43" s="98"/>
      <c r="V43" s="98"/>
      <c r="W43" s="32"/>
      <c r="X43" s="26" t="str">
        <f>IF(X42=0,"vazio",IF(X42&lt;=69,"C",IF(X42&lt;90,"B","A")))</f>
        <v>A</v>
      </c>
      <c r="Y43" s="98" t="s">
        <v>10</v>
      </c>
      <c r="Z43" s="98"/>
      <c r="AA43" s="98"/>
      <c r="AB43" s="32"/>
      <c r="AC43" s="26" t="e">
        <f>IF(AC42=0,"vazio",IF(AC42&lt;=69,"C",IF(AC42&lt;90,"B","A")))</f>
        <v>#DIV/0!</v>
      </c>
      <c r="AD43" s="98" t="s">
        <v>10</v>
      </c>
      <c r="AE43" s="98"/>
      <c r="AF43" s="98"/>
      <c r="AG43" s="32"/>
      <c r="AH43" s="26" t="e">
        <f>IF(AH42=0,"vazio",IF(AH42&lt;=69,"C",IF(AH42&lt;90,"B","A")))</f>
        <v>#DIV/0!</v>
      </c>
      <c r="AL43"/>
    </row>
    <row r="44" spans="1:38" x14ac:dyDescent="0.25">
      <c r="AL44"/>
    </row>
    <row r="45" spans="1:38" x14ac:dyDescent="0.25">
      <c r="X45" s="73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180" t="s">
        <v>199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75"/>
    </row>
    <row r="3" spans="1:35" s="34" customFormat="1" ht="15.75" customHeight="1" x14ac:dyDescent="0.25">
      <c r="A3" s="179" t="s">
        <v>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74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183" t="s">
        <v>57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</row>
    <row r="6" spans="1:35" s="37" customFormat="1" ht="21.75" customHeight="1" x14ac:dyDescent="0.25">
      <c r="A6" s="184" t="s">
        <v>200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</row>
    <row r="7" spans="1:35" s="7" customFormat="1" ht="21.6" customHeight="1" x14ac:dyDescent="0.25">
      <c r="A7" s="231" t="s">
        <v>244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</row>
    <row r="8" spans="1:35" ht="15" customHeight="1" x14ac:dyDescent="0.25">
      <c r="A8" s="196" t="s">
        <v>5</v>
      </c>
      <c r="B8" s="197"/>
      <c r="C8" s="204" t="s">
        <v>74</v>
      </c>
      <c r="D8" s="196" t="s">
        <v>73</v>
      </c>
      <c r="E8" s="197"/>
      <c r="F8" s="191" t="s">
        <v>245</v>
      </c>
      <c r="G8" s="191"/>
      <c r="H8" s="191"/>
      <c r="I8" s="191"/>
      <c r="J8" s="191"/>
      <c r="K8" s="188" t="s">
        <v>246</v>
      </c>
      <c r="L8" s="189"/>
      <c r="M8" s="189"/>
      <c r="N8" s="189"/>
      <c r="O8" s="190"/>
      <c r="P8" s="188" t="s">
        <v>247</v>
      </c>
      <c r="Q8" s="189"/>
      <c r="R8" s="189"/>
      <c r="S8" s="189"/>
      <c r="T8" s="190"/>
      <c r="U8" s="188" t="s">
        <v>248</v>
      </c>
      <c r="V8" s="189"/>
      <c r="W8" s="189"/>
      <c r="X8" s="189"/>
      <c r="Y8" s="190"/>
      <c r="Z8" s="188" t="s">
        <v>249</v>
      </c>
      <c r="AA8" s="189"/>
      <c r="AB8" s="189"/>
      <c r="AC8" s="189"/>
      <c r="AD8" s="190"/>
      <c r="AE8" s="188" t="s">
        <v>250</v>
      </c>
      <c r="AF8" s="189"/>
      <c r="AG8" s="189"/>
      <c r="AH8" s="189"/>
      <c r="AI8" s="190"/>
    </row>
    <row r="9" spans="1:35" ht="24.75" customHeight="1" x14ac:dyDescent="0.25">
      <c r="A9" s="198"/>
      <c r="B9" s="199"/>
      <c r="C9" s="205"/>
      <c r="D9" s="198"/>
      <c r="E9" s="199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5" ht="35.25" customHeight="1" x14ac:dyDescent="0.25">
      <c r="A10" s="111">
        <v>1</v>
      </c>
      <c r="B10" s="113" t="s">
        <v>30</v>
      </c>
      <c r="C10" s="115" t="s">
        <v>75</v>
      </c>
      <c r="D10" s="91" t="s">
        <v>31</v>
      </c>
      <c r="E10" s="117" t="s">
        <v>23</v>
      </c>
      <c r="F10" s="80"/>
      <c r="G10" s="200" t="e">
        <f>(F10/F11)</f>
        <v>#DIV/0!</v>
      </c>
      <c r="H10" s="192" t="s">
        <v>77</v>
      </c>
      <c r="I10" s="201" t="s">
        <v>79</v>
      </c>
      <c r="J10" s="127" t="e">
        <f>IF(G10="vazio",0,IF(G10&lt;=10%,4,0))</f>
        <v>#DIV/0!</v>
      </c>
      <c r="K10" s="80"/>
      <c r="L10" s="200" t="e">
        <f>(K10/K11)</f>
        <v>#DIV/0!</v>
      </c>
      <c r="M10" s="192" t="s">
        <v>77</v>
      </c>
      <c r="N10" s="201" t="s">
        <v>79</v>
      </c>
      <c r="O10" s="127" t="e">
        <f>IF(L10="vazio",0,IF(L10&lt;=10%,4,0))</f>
        <v>#DIV/0!</v>
      </c>
      <c r="P10" s="80"/>
      <c r="Q10" s="200" t="e">
        <f>(P10/P11)</f>
        <v>#DIV/0!</v>
      </c>
      <c r="R10" s="192" t="s">
        <v>77</v>
      </c>
      <c r="S10" s="201" t="s">
        <v>79</v>
      </c>
      <c r="T10" s="127" t="e">
        <f>IF(Q10="vazio",0,IF(Q10&lt;=10%,4,0))</f>
        <v>#DIV/0!</v>
      </c>
      <c r="U10" s="80"/>
      <c r="V10" s="200" t="e">
        <f>(U10/U11)</f>
        <v>#DIV/0!</v>
      </c>
      <c r="W10" s="192" t="s">
        <v>77</v>
      </c>
      <c r="X10" s="201" t="s">
        <v>79</v>
      </c>
      <c r="Y10" s="127" t="e">
        <f>IF(V10="vazio",0,IF(V10&lt;=10%,4,0))</f>
        <v>#DIV/0!</v>
      </c>
      <c r="Z10" s="80"/>
      <c r="AA10" s="200" t="e">
        <f>(Z10/Z11)</f>
        <v>#DIV/0!</v>
      </c>
      <c r="AB10" s="192" t="s">
        <v>77</v>
      </c>
      <c r="AC10" s="201" t="s">
        <v>79</v>
      </c>
      <c r="AD10" s="127" t="e">
        <f>IF(AA10="vazio",0,IF(AA10&lt;=10%,4,0))</f>
        <v>#DIV/0!</v>
      </c>
      <c r="AE10" s="80"/>
      <c r="AF10" s="200" t="e">
        <f>(AE10/AE11)</f>
        <v>#DIV/0!</v>
      </c>
      <c r="AG10" s="192" t="s">
        <v>77</v>
      </c>
      <c r="AH10" s="201" t="s">
        <v>79</v>
      </c>
      <c r="AI10" s="127" t="e">
        <f>IF(AF10="vazio",0,IF(AF10&lt;=10%,4,0))</f>
        <v>#DIV/0!</v>
      </c>
    </row>
    <row r="11" spans="1:35" ht="56.25" customHeight="1" x14ac:dyDescent="0.25">
      <c r="A11" s="112"/>
      <c r="B11" s="114"/>
      <c r="C11" s="116"/>
      <c r="D11" s="91" t="s">
        <v>76</v>
      </c>
      <c r="E11" s="117"/>
      <c r="F11" s="80"/>
      <c r="G11" s="200"/>
      <c r="H11" s="193"/>
      <c r="I11" s="202"/>
      <c r="J11" s="127"/>
      <c r="K11" s="80"/>
      <c r="L11" s="200"/>
      <c r="M11" s="193"/>
      <c r="N11" s="202"/>
      <c r="O11" s="127"/>
      <c r="P11" s="80"/>
      <c r="Q11" s="200"/>
      <c r="R11" s="193"/>
      <c r="S11" s="202"/>
      <c r="T11" s="127"/>
      <c r="U11" s="80"/>
      <c r="V11" s="200"/>
      <c r="W11" s="193"/>
      <c r="X11" s="202"/>
      <c r="Y11" s="127"/>
      <c r="Z11" s="80"/>
      <c r="AA11" s="200"/>
      <c r="AB11" s="193"/>
      <c r="AC11" s="202"/>
      <c r="AD11" s="127"/>
      <c r="AE11" s="80"/>
      <c r="AF11" s="200"/>
      <c r="AG11" s="193"/>
      <c r="AH11" s="202"/>
      <c r="AI11" s="127"/>
    </row>
    <row r="12" spans="1:35" ht="60.75" customHeight="1" x14ac:dyDescent="0.25">
      <c r="A12" s="152">
        <v>2</v>
      </c>
      <c r="B12" s="122" t="s">
        <v>80</v>
      </c>
      <c r="C12" s="124" t="s">
        <v>201</v>
      </c>
      <c r="D12" s="90" t="s">
        <v>81</v>
      </c>
      <c r="E12" s="203"/>
      <c r="F12" s="79"/>
      <c r="G12" s="195" t="str">
        <f>IFERROR(F12/F13,"vazio")</f>
        <v>vazio</v>
      </c>
      <c r="H12" s="169" t="s">
        <v>85</v>
      </c>
      <c r="I12" s="171" t="s">
        <v>83</v>
      </c>
      <c r="J12" s="194">
        <f>IF(G12="vazio",0,IF(G12&lt;=1.6,4,0))</f>
        <v>0</v>
      </c>
      <c r="K12" s="79"/>
      <c r="L12" s="195" t="str">
        <f>IFERROR(K12/K13,"vazio")</f>
        <v>vazio</v>
      </c>
      <c r="M12" s="169" t="s">
        <v>85</v>
      </c>
      <c r="N12" s="171" t="s">
        <v>83</v>
      </c>
      <c r="O12" s="194">
        <f>IF(L12="vazio",0,IF(L12&lt;=1.6,4,0))</f>
        <v>0</v>
      </c>
      <c r="P12" s="79"/>
      <c r="Q12" s="195" t="str">
        <f>IFERROR(P12/P13,"vazio")</f>
        <v>vazio</v>
      </c>
      <c r="R12" s="169" t="s">
        <v>85</v>
      </c>
      <c r="S12" s="171" t="s">
        <v>83</v>
      </c>
      <c r="T12" s="194">
        <f>IF(Q12="vazio",0,IF(Q12&lt;=1.6,4,0))</f>
        <v>0</v>
      </c>
      <c r="U12" s="79"/>
      <c r="V12" s="195" t="str">
        <f>IFERROR(U12/U13,"vazio")</f>
        <v>vazio</v>
      </c>
      <c r="W12" s="169" t="s">
        <v>85</v>
      </c>
      <c r="X12" s="171" t="s">
        <v>83</v>
      </c>
      <c r="Y12" s="194">
        <f>IF(V12="vazio",0,IF(V12&lt;=1.6,4,0))</f>
        <v>0</v>
      </c>
      <c r="Z12" s="79"/>
      <c r="AA12" s="195" t="str">
        <f>IFERROR(Z12/Z13,"vazio")</f>
        <v>vazio</v>
      </c>
      <c r="AB12" s="169" t="s">
        <v>85</v>
      </c>
      <c r="AC12" s="171" t="s">
        <v>83</v>
      </c>
      <c r="AD12" s="194">
        <f>IF(AA12="vazio",0,IF(AA12&lt;=1.6,4,0))</f>
        <v>0</v>
      </c>
      <c r="AE12" s="79"/>
      <c r="AF12" s="195" t="str">
        <f>IFERROR(AE12/AE13,"vazio")</f>
        <v>vazio</v>
      </c>
      <c r="AG12" s="169" t="s">
        <v>85</v>
      </c>
      <c r="AH12" s="171" t="s">
        <v>83</v>
      </c>
      <c r="AI12" s="194">
        <f>IF(AF12="vazio",0,IF(AF12&lt;=1.6,4,0))</f>
        <v>0</v>
      </c>
    </row>
    <row r="13" spans="1:35" ht="66" customHeight="1" x14ac:dyDescent="0.25">
      <c r="A13" s="153"/>
      <c r="B13" s="123"/>
      <c r="C13" s="125"/>
      <c r="D13" s="90" t="s">
        <v>82</v>
      </c>
      <c r="E13" s="203"/>
      <c r="F13" s="86"/>
      <c r="G13" s="195"/>
      <c r="H13" s="170"/>
      <c r="I13" s="172"/>
      <c r="J13" s="194"/>
      <c r="K13" s="86"/>
      <c r="L13" s="195"/>
      <c r="M13" s="170"/>
      <c r="N13" s="172"/>
      <c r="O13" s="194"/>
      <c r="P13" s="86"/>
      <c r="Q13" s="195"/>
      <c r="R13" s="170"/>
      <c r="S13" s="172"/>
      <c r="T13" s="194"/>
      <c r="U13" s="86"/>
      <c r="V13" s="195"/>
      <c r="W13" s="170"/>
      <c r="X13" s="172"/>
      <c r="Y13" s="194"/>
      <c r="Z13" s="86"/>
      <c r="AA13" s="195"/>
      <c r="AB13" s="170"/>
      <c r="AC13" s="172"/>
      <c r="AD13" s="194"/>
      <c r="AE13" s="86"/>
      <c r="AF13" s="195"/>
      <c r="AG13" s="170"/>
      <c r="AH13" s="172"/>
      <c r="AI13" s="194"/>
    </row>
    <row r="14" spans="1:35" ht="64.5" customHeight="1" x14ac:dyDescent="0.25">
      <c r="A14" s="111">
        <v>3</v>
      </c>
      <c r="B14" s="113" t="s">
        <v>32</v>
      </c>
      <c r="C14" s="115" t="s">
        <v>86</v>
      </c>
      <c r="D14" s="91" t="s">
        <v>84</v>
      </c>
      <c r="E14" s="117" t="s">
        <v>23</v>
      </c>
      <c r="F14" s="80"/>
      <c r="G14" s="158" t="e">
        <f>(F14/F15)</f>
        <v>#DIV/0!</v>
      </c>
      <c r="H14" s="206" t="s">
        <v>87</v>
      </c>
      <c r="I14" s="201" t="s">
        <v>79</v>
      </c>
      <c r="J14" s="157" t="e">
        <f>IF(G14="vazio",0,IF(G14&lt;=5%,4,0))</f>
        <v>#DIV/0!</v>
      </c>
      <c r="K14" s="80"/>
      <c r="L14" s="158" t="e">
        <f>(K14/K15)</f>
        <v>#DIV/0!</v>
      </c>
      <c r="M14" s="206" t="s">
        <v>87</v>
      </c>
      <c r="N14" s="201" t="s">
        <v>79</v>
      </c>
      <c r="O14" s="157" t="e">
        <f>IF(L14="vazio",0,IF(L14&lt;=5%,4,0))</f>
        <v>#DIV/0!</v>
      </c>
      <c r="P14" s="80"/>
      <c r="Q14" s="158" t="e">
        <f>(P14/P15)</f>
        <v>#DIV/0!</v>
      </c>
      <c r="R14" s="206" t="s">
        <v>87</v>
      </c>
      <c r="S14" s="201" t="s">
        <v>79</v>
      </c>
      <c r="T14" s="157" t="e">
        <f>IF(Q14="vazio",0,IF(Q14&lt;=5%,4,0))</f>
        <v>#DIV/0!</v>
      </c>
      <c r="U14" s="80"/>
      <c r="V14" s="158" t="e">
        <f>(U14/U15)</f>
        <v>#DIV/0!</v>
      </c>
      <c r="W14" s="206" t="s">
        <v>87</v>
      </c>
      <c r="X14" s="201" t="s">
        <v>79</v>
      </c>
      <c r="Y14" s="157" t="e">
        <f>IF(V14="vazio",0,IF(V14&lt;=5%,4,0))</f>
        <v>#DIV/0!</v>
      </c>
      <c r="Z14" s="80"/>
      <c r="AA14" s="200" t="e">
        <f>(Z14/Z15)</f>
        <v>#DIV/0!</v>
      </c>
      <c r="AB14" s="206" t="s">
        <v>87</v>
      </c>
      <c r="AC14" s="201" t="s">
        <v>79</v>
      </c>
      <c r="AD14" s="157" t="e">
        <f>IF(AA14="vazio",0,IF(AA14&lt;=5%,4,0))</f>
        <v>#DIV/0!</v>
      </c>
      <c r="AE14" s="80"/>
      <c r="AF14" s="200" t="e">
        <f>(AE14/AE15)</f>
        <v>#DIV/0!</v>
      </c>
      <c r="AG14" s="206" t="s">
        <v>87</v>
      </c>
      <c r="AH14" s="201" t="s">
        <v>79</v>
      </c>
      <c r="AI14" s="157" t="e">
        <f>IF(AF14="vazio",0,IF(AF14&lt;=5%,4,0))</f>
        <v>#DIV/0!</v>
      </c>
    </row>
    <row r="15" spans="1:35" ht="61.5" customHeight="1" x14ac:dyDescent="0.25">
      <c r="A15" s="112"/>
      <c r="B15" s="114"/>
      <c r="C15" s="116"/>
      <c r="D15" s="91" t="s">
        <v>37</v>
      </c>
      <c r="E15" s="117"/>
      <c r="F15" s="80"/>
      <c r="G15" s="158"/>
      <c r="H15" s="207"/>
      <c r="I15" s="202"/>
      <c r="J15" s="157"/>
      <c r="K15" s="80"/>
      <c r="L15" s="158"/>
      <c r="M15" s="207"/>
      <c r="N15" s="202"/>
      <c r="O15" s="157"/>
      <c r="P15" s="80"/>
      <c r="Q15" s="158"/>
      <c r="R15" s="207"/>
      <c r="S15" s="202"/>
      <c r="T15" s="157"/>
      <c r="U15" s="80"/>
      <c r="V15" s="158"/>
      <c r="W15" s="207"/>
      <c r="X15" s="202"/>
      <c r="Y15" s="157"/>
      <c r="Z15" s="80"/>
      <c r="AA15" s="200"/>
      <c r="AB15" s="207"/>
      <c r="AC15" s="202"/>
      <c r="AD15" s="157"/>
      <c r="AE15" s="80"/>
      <c r="AF15" s="200"/>
      <c r="AG15" s="207"/>
      <c r="AH15" s="202"/>
      <c r="AI15" s="157"/>
    </row>
    <row r="16" spans="1:35" ht="38.25" customHeight="1" x14ac:dyDescent="0.25">
      <c r="A16" s="120">
        <v>4</v>
      </c>
      <c r="B16" s="122" t="s">
        <v>33</v>
      </c>
      <c r="C16" s="124" t="s">
        <v>90</v>
      </c>
      <c r="D16" s="90" t="s">
        <v>34</v>
      </c>
      <c r="E16" s="173" t="s">
        <v>23</v>
      </c>
      <c r="F16" s="85"/>
      <c r="G16" s="208" t="e">
        <f>(F16/F17)</f>
        <v>#DIV/0!</v>
      </c>
      <c r="H16" s="118" t="s">
        <v>36</v>
      </c>
      <c r="I16" s="171" t="s">
        <v>89</v>
      </c>
      <c r="J16" s="107" t="e">
        <f>IF(G16="vazio",0,IF(G16&gt;=85%,4,0))</f>
        <v>#DIV/0!</v>
      </c>
      <c r="K16" s="85"/>
      <c r="L16" s="208" t="e">
        <f>(K16/K17)</f>
        <v>#DIV/0!</v>
      </c>
      <c r="M16" s="118" t="s">
        <v>36</v>
      </c>
      <c r="N16" s="171" t="s">
        <v>89</v>
      </c>
      <c r="O16" s="107" t="e">
        <f>IF(L16="vazio",0,IF(L16&gt;=85%,4,0))</f>
        <v>#DIV/0!</v>
      </c>
      <c r="P16" s="85"/>
      <c r="Q16" s="208" t="e">
        <f>(P16/P17)</f>
        <v>#DIV/0!</v>
      </c>
      <c r="R16" s="118" t="s">
        <v>36</v>
      </c>
      <c r="S16" s="171" t="s">
        <v>89</v>
      </c>
      <c r="T16" s="107" t="e">
        <f>IF(Q16="vazio",0,IF(Q16&gt;=85%,4,0))</f>
        <v>#DIV/0!</v>
      </c>
      <c r="U16" s="85"/>
      <c r="V16" s="208" t="e">
        <f>(U16/U17)</f>
        <v>#DIV/0!</v>
      </c>
      <c r="W16" s="118" t="s">
        <v>36</v>
      </c>
      <c r="X16" s="171" t="s">
        <v>89</v>
      </c>
      <c r="Y16" s="107" t="e">
        <f>IF(V16="vazio",0,IF(V16&gt;=85%,4,0))</f>
        <v>#DIV/0!</v>
      </c>
      <c r="Z16" s="85"/>
      <c r="AA16" s="208" t="e">
        <f>(Z16/Z17)</f>
        <v>#DIV/0!</v>
      </c>
      <c r="AB16" s="118" t="s">
        <v>36</v>
      </c>
      <c r="AC16" s="171" t="s">
        <v>89</v>
      </c>
      <c r="AD16" s="107" t="e">
        <f>IF(AA16="vazio",0,IF(AA16&gt;=85%,4,0))</f>
        <v>#DIV/0!</v>
      </c>
      <c r="AE16" s="85"/>
      <c r="AF16" s="208" t="e">
        <f>(AE16/AE17)</f>
        <v>#DIV/0!</v>
      </c>
      <c r="AG16" s="118" t="s">
        <v>36</v>
      </c>
      <c r="AH16" s="171" t="s">
        <v>89</v>
      </c>
      <c r="AI16" s="107" t="e">
        <f>IF(AF16="vazio",0,IF(AF16&gt;=85%,4,0))</f>
        <v>#DIV/0!</v>
      </c>
    </row>
    <row r="17" spans="1:35" ht="38.25" customHeight="1" x14ac:dyDescent="0.25">
      <c r="A17" s="121"/>
      <c r="B17" s="123"/>
      <c r="C17" s="125"/>
      <c r="D17" s="90" t="s">
        <v>35</v>
      </c>
      <c r="E17" s="174"/>
      <c r="F17" s="85"/>
      <c r="G17" s="209"/>
      <c r="H17" s="119"/>
      <c r="I17" s="172"/>
      <c r="J17" s="108"/>
      <c r="K17" s="85"/>
      <c r="L17" s="209"/>
      <c r="M17" s="119"/>
      <c r="N17" s="172"/>
      <c r="O17" s="108"/>
      <c r="P17" s="85"/>
      <c r="Q17" s="209"/>
      <c r="R17" s="119"/>
      <c r="S17" s="172"/>
      <c r="T17" s="108"/>
      <c r="U17" s="85"/>
      <c r="V17" s="209"/>
      <c r="W17" s="119"/>
      <c r="X17" s="172"/>
      <c r="Y17" s="108"/>
      <c r="Z17" s="85"/>
      <c r="AA17" s="209"/>
      <c r="AB17" s="119"/>
      <c r="AC17" s="172"/>
      <c r="AD17" s="108"/>
      <c r="AE17" s="85"/>
      <c r="AF17" s="209"/>
      <c r="AG17" s="119"/>
      <c r="AH17" s="172"/>
      <c r="AI17" s="108"/>
    </row>
    <row r="18" spans="1:35" ht="42.75" customHeight="1" x14ac:dyDescent="0.25">
      <c r="A18" s="111">
        <v>5</v>
      </c>
      <c r="B18" s="113" t="s">
        <v>38</v>
      </c>
      <c r="C18" s="115" t="s">
        <v>91</v>
      </c>
      <c r="D18" s="91" t="s">
        <v>39</v>
      </c>
      <c r="E18" s="117" t="s">
        <v>23</v>
      </c>
      <c r="F18" s="80"/>
      <c r="G18" s="210" t="e">
        <f t="shared" ref="G18" si="0">(F18/F19)</f>
        <v>#DIV/0!</v>
      </c>
      <c r="H18" s="102" t="s">
        <v>46</v>
      </c>
      <c r="I18" s="201" t="s">
        <v>79</v>
      </c>
      <c r="J18" s="127" t="e">
        <f>IF(G18="vazio",0,IF(G18&gt;=90%,4,0))</f>
        <v>#DIV/0!</v>
      </c>
      <c r="K18" s="80"/>
      <c r="L18" s="210" t="e">
        <f t="shared" ref="L18" si="1">(K18/K19)</f>
        <v>#DIV/0!</v>
      </c>
      <c r="M18" s="102" t="s">
        <v>46</v>
      </c>
      <c r="N18" s="201" t="s">
        <v>79</v>
      </c>
      <c r="O18" s="127" t="e">
        <f>IF(L18="vazio",0,IF(L18&gt;=90%,4,0))</f>
        <v>#DIV/0!</v>
      </c>
      <c r="P18" s="80"/>
      <c r="Q18" s="200" t="e">
        <f t="shared" ref="Q18" si="2">(P18/P19)</f>
        <v>#DIV/0!</v>
      </c>
      <c r="R18" s="102" t="s">
        <v>46</v>
      </c>
      <c r="S18" s="201" t="s">
        <v>79</v>
      </c>
      <c r="T18" s="127" t="e">
        <f>IF(Q18="vazio",0,IF(Q18&gt;=90%,4,0))</f>
        <v>#DIV/0!</v>
      </c>
      <c r="U18" s="80"/>
      <c r="V18" s="200" t="e">
        <f t="shared" ref="V18" si="3">(U18/U19)</f>
        <v>#DIV/0!</v>
      </c>
      <c r="W18" s="102" t="s">
        <v>46</v>
      </c>
      <c r="X18" s="201" t="s">
        <v>79</v>
      </c>
      <c r="Y18" s="127" t="e">
        <f>IF(V18="vazio",0,IF(V18&gt;=90%,4,0))</f>
        <v>#DIV/0!</v>
      </c>
      <c r="Z18" s="80"/>
      <c r="AA18" s="200" t="e">
        <f t="shared" ref="AA18" si="4">(Z18/Z19)</f>
        <v>#DIV/0!</v>
      </c>
      <c r="AB18" s="102" t="s">
        <v>46</v>
      </c>
      <c r="AC18" s="201" t="s">
        <v>79</v>
      </c>
      <c r="AD18" s="127" t="e">
        <f>IF(AA18="vazio",0,IF(AA18&gt;=90%,4,0))</f>
        <v>#DIV/0!</v>
      </c>
      <c r="AE18" s="80"/>
      <c r="AF18" s="200" t="e">
        <f t="shared" ref="AF18" si="5">(AE18/AE19)</f>
        <v>#DIV/0!</v>
      </c>
      <c r="AG18" s="102" t="s">
        <v>46</v>
      </c>
      <c r="AH18" s="201" t="s">
        <v>79</v>
      </c>
      <c r="AI18" s="127" t="e">
        <f>IF(AF18="vazio",0,IF(AF18&gt;=90%,4,0))</f>
        <v>#DIV/0!</v>
      </c>
    </row>
    <row r="19" spans="1:35" ht="42" customHeight="1" x14ac:dyDescent="0.25">
      <c r="A19" s="112"/>
      <c r="B19" s="114"/>
      <c r="C19" s="116"/>
      <c r="D19" s="91" t="s">
        <v>40</v>
      </c>
      <c r="E19" s="117"/>
      <c r="F19" s="82"/>
      <c r="G19" s="210"/>
      <c r="H19" s="103"/>
      <c r="I19" s="202"/>
      <c r="J19" s="127"/>
      <c r="K19" s="82"/>
      <c r="L19" s="210"/>
      <c r="M19" s="103"/>
      <c r="N19" s="202"/>
      <c r="O19" s="127"/>
      <c r="P19" s="82"/>
      <c r="Q19" s="200"/>
      <c r="R19" s="103"/>
      <c r="S19" s="202"/>
      <c r="T19" s="127"/>
      <c r="U19" s="82"/>
      <c r="V19" s="200"/>
      <c r="W19" s="103"/>
      <c r="X19" s="202"/>
      <c r="Y19" s="127"/>
      <c r="Z19" s="82"/>
      <c r="AA19" s="200"/>
      <c r="AB19" s="103"/>
      <c r="AC19" s="202"/>
      <c r="AD19" s="127"/>
      <c r="AE19" s="82"/>
      <c r="AF19" s="200"/>
      <c r="AG19" s="103"/>
      <c r="AH19" s="202"/>
      <c r="AI19" s="127"/>
    </row>
    <row r="20" spans="1:35" ht="42" customHeight="1" x14ac:dyDescent="0.25">
      <c r="A20" s="120">
        <v>6</v>
      </c>
      <c r="B20" s="122" t="s">
        <v>59</v>
      </c>
      <c r="C20" s="124" t="s">
        <v>92</v>
      </c>
      <c r="D20" s="90" t="s">
        <v>60</v>
      </c>
      <c r="E20" s="126" t="s">
        <v>23</v>
      </c>
      <c r="F20" s="79"/>
      <c r="G20" s="210" t="e">
        <f t="shared" ref="G20" si="6">(F20/F21)</f>
        <v>#DIV/0!</v>
      </c>
      <c r="H20" s="169" t="s">
        <v>46</v>
      </c>
      <c r="I20" s="211" t="s">
        <v>79</v>
      </c>
      <c r="J20" s="147" t="e">
        <f>IF(G20="vazio",0,IF(G20&gt;=90%,4,0))</f>
        <v>#DIV/0!</v>
      </c>
      <c r="K20" s="79"/>
      <c r="L20" s="210" t="e">
        <f t="shared" ref="L20" si="7">(K20/K21)</f>
        <v>#DIV/0!</v>
      </c>
      <c r="M20" s="169" t="s">
        <v>46</v>
      </c>
      <c r="N20" s="211" t="s">
        <v>79</v>
      </c>
      <c r="O20" s="147" t="e">
        <f>IF(L20="vazio",0,IF(L20&gt;=90%,4,0))</f>
        <v>#DIV/0!</v>
      </c>
      <c r="P20" s="79"/>
      <c r="Q20" s="200" t="e">
        <f t="shared" ref="Q20" si="8">(P20/P21)</f>
        <v>#DIV/0!</v>
      </c>
      <c r="R20" s="169" t="s">
        <v>46</v>
      </c>
      <c r="S20" s="211" t="s">
        <v>79</v>
      </c>
      <c r="T20" s="147" t="e">
        <f>IF(Q20="vazio",0,IF(Q20&gt;=90%,4,0))</f>
        <v>#DIV/0!</v>
      </c>
      <c r="U20" s="79"/>
      <c r="V20" s="200" t="e">
        <f t="shared" ref="V20" si="9">(U20/U21)</f>
        <v>#DIV/0!</v>
      </c>
      <c r="W20" s="169" t="s">
        <v>46</v>
      </c>
      <c r="X20" s="211" t="s">
        <v>79</v>
      </c>
      <c r="Y20" s="147" t="e">
        <f>IF(V20="vazio",0,IF(V20&gt;=90%,4,0))</f>
        <v>#DIV/0!</v>
      </c>
      <c r="Z20" s="79"/>
      <c r="AA20" s="200" t="e">
        <f t="shared" ref="AA20" si="10">(Z20/Z21)</f>
        <v>#DIV/0!</v>
      </c>
      <c r="AB20" s="169" t="s">
        <v>46</v>
      </c>
      <c r="AC20" s="211" t="s">
        <v>79</v>
      </c>
      <c r="AD20" s="147" t="e">
        <f>IF(AA20="vazio",0,IF(AA20&gt;=90%,4,0))</f>
        <v>#DIV/0!</v>
      </c>
      <c r="AE20" s="79"/>
      <c r="AF20" s="200" t="e">
        <f t="shared" ref="AF20" si="11">(AE20/AE21)</f>
        <v>#DIV/0!</v>
      </c>
      <c r="AG20" s="169" t="s">
        <v>46</v>
      </c>
      <c r="AH20" s="211" t="s">
        <v>79</v>
      </c>
      <c r="AI20" s="147" t="e">
        <f>IF(AF20="vazio",0,IF(AF20&gt;=90%,4,0))</f>
        <v>#DIV/0!</v>
      </c>
    </row>
    <row r="21" spans="1:35" ht="37.5" customHeight="1" x14ac:dyDescent="0.25">
      <c r="A21" s="121"/>
      <c r="B21" s="123"/>
      <c r="C21" s="125"/>
      <c r="D21" s="90" t="s">
        <v>61</v>
      </c>
      <c r="E21" s="126"/>
      <c r="F21" s="79"/>
      <c r="G21" s="210"/>
      <c r="H21" s="170"/>
      <c r="I21" s="212"/>
      <c r="J21" s="147"/>
      <c r="K21" s="79"/>
      <c r="L21" s="210"/>
      <c r="M21" s="170"/>
      <c r="N21" s="212"/>
      <c r="O21" s="147"/>
      <c r="P21" s="79"/>
      <c r="Q21" s="200"/>
      <c r="R21" s="170"/>
      <c r="S21" s="212"/>
      <c r="T21" s="147"/>
      <c r="U21" s="79"/>
      <c r="V21" s="200"/>
      <c r="W21" s="170"/>
      <c r="X21" s="212"/>
      <c r="Y21" s="147"/>
      <c r="Z21" s="79"/>
      <c r="AA21" s="200"/>
      <c r="AB21" s="170"/>
      <c r="AC21" s="212"/>
      <c r="AD21" s="147"/>
      <c r="AE21" s="79"/>
      <c r="AF21" s="200"/>
      <c r="AG21" s="170"/>
      <c r="AH21" s="212"/>
      <c r="AI21" s="147"/>
    </row>
    <row r="22" spans="1:35" ht="47.25" customHeight="1" x14ac:dyDescent="0.25">
      <c r="A22" s="111">
        <v>7</v>
      </c>
      <c r="B22" s="113" t="s">
        <v>41</v>
      </c>
      <c r="C22" s="115" t="s">
        <v>75</v>
      </c>
      <c r="D22" s="91" t="s">
        <v>34</v>
      </c>
      <c r="E22" s="181"/>
      <c r="F22" s="80"/>
      <c r="G22" s="136" t="str">
        <f>IFERROR(F22/F23,"vazio")</f>
        <v>vazio</v>
      </c>
      <c r="H22" s="192" t="s">
        <v>94</v>
      </c>
      <c r="I22" s="213" t="s">
        <v>79</v>
      </c>
      <c r="J22" s="127">
        <f>IF(G22="vazio",0,IF(G22&lt;=7,4,0))</f>
        <v>0</v>
      </c>
      <c r="K22" s="80"/>
      <c r="L22" s="136" t="str">
        <f>IFERROR(K22/K23,"vazio")</f>
        <v>vazio</v>
      </c>
      <c r="M22" s="192" t="s">
        <v>94</v>
      </c>
      <c r="N22" s="213" t="s">
        <v>79</v>
      </c>
      <c r="O22" s="127">
        <f>IF(L22="vazio",0,IF(L22&lt;=7,4,0))</f>
        <v>0</v>
      </c>
      <c r="P22" s="80"/>
      <c r="Q22" s="135" t="str">
        <f>IFERROR(P22/P23,"vazio")</f>
        <v>vazio</v>
      </c>
      <c r="R22" s="192" t="s">
        <v>94</v>
      </c>
      <c r="S22" s="213" t="s">
        <v>79</v>
      </c>
      <c r="T22" s="127">
        <f>IF(Q22="vazio",0,IF(Q22&lt;=7,4,0))</f>
        <v>0</v>
      </c>
      <c r="U22" s="80"/>
      <c r="V22" s="135" t="str">
        <f>IFERROR(U22/U23,"vazio")</f>
        <v>vazio</v>
      </c>
      <c r="W22" s="192" t="s">
        <v>94</v>
      </c>
      <c r="X22" s="213" t="s">
        <v>79</v>
      </c>
      <c r="Y22" s="127">
        <f>IF(V22="vazio",0,IF(V22&lt;=7,4,0))</f>
        <v>0</v>
      </c>
      <c r="Z22" s="80"/>
      <c r="AA22" s="135" t="str">
        <f>IFERROR(Z22/Z23,"vazio")</f>
        <v>vazio</v>
      </c>
      <c r="AB22" s="192" t="s">
        <v>94</v>
      </c>
      <c r="AC22" s="213" t="s">
        <v>79</v>
      </c>
      <c r="AD22" s="127">
        <f>IF(AA22="vazio",0,IF(AA22&lt;=7,4,0))</f>
        <v>0</v>
      </c>
      <c r="AE22" s="80"/>
      <c r="AF22" s="135" t="str">
        <f>IFERROR(AE22/AE23,"vazio")</f>
        <v>vazio</v>
      </c>
      <c r="AG22" s="192" t="s">
        <v>94</v>
      </c>
      <c r="AH22" s="213" t="s">
        <v>79</v>
      </c>
      <c r="AI22" s="127">
        <f>IF(AF22="vazio",0,IF(AF22&lt;=7,4,0))</f>
        <v>0</v>
      </c>
    </row>
    <row r="23" spans="1:35" ht="74.25" customHeight="1" x14ac:dyDescent="0.25">
      <c r="A23" s="112"/>
      <c r="B23" s="114"/>
      <c r="C23" s="116"/>
      <c r="D23" s="91" t="s">
        <v>93</v>
      </c>
      <c r="E23" s="182"/>
      <c r="F23" s="80"/>
      <c r="G23" s="136"/>
      <c r="H23" s="193"/>
      <c r="I23" s="214"/>
      <c r="J23" s="127"/>
      <c r="K23" s="80"/>
      <c r="L23" s="136"/>
      <c r="M23" s="193"/>
      <c r="N23" s="214"/>
      <c r="O23" s="127"/>
      <c r="P23" s="80"/>
      <c r="Q23" s="135"/>
      <c r="R23" s="193"/>
      <c r="S23" s="214"/>
      <c r="T23" s="127"/>
      <c r="U23" s="80"/>
      <c r="V23" s="135"/>
      <c r="W23" s="193"/>
      <c r="X23" s="214"/>
      <c r="Y23" s="127"/>
      <c r="Z23" s="80"/>
      <c r="AA23" s="135"/>
      <c r="AB23" s="193"/>
      <c r="AC23" s="214"/>
      <c r="AD23" s="127"/>
      <c r="AE23" s="80"/>
      <c r="AF23" s="135"/>
      <c r="AG23" s="193"/>
      <c r="AH23" s="214"/>
      <c r="AI23" s="127"/>
    </row>
    <row r="24" spans="1:35" ht="43.5" customHeight="1" x14ac:dyDescent="0.25">
      <c r="A24" s="120">
        <v>8</v>
      </c>
      <c r="B24" s="122" t="s">
        <v>42</v>
      </c>
      <c r="C24" s="124" t="s">
        <v>95</v>
      </c>
      <c r="D24" s="90" t="s">
        <v>39</v>
      </c>
      <c r="E24" s="126"/>
      <c r="F24" s="79"/>
      <c r="G24" s="136" t="str">
        <f>IFERROR(F24/F25,"vazio")</f>
        <v>vazio</v>
      </c>
      <c r="H24" s="169" t="s">
        <v>94</v>
      </c>
      <c r="I24" s="211" t="s">
        <v>79</v>
      </c>
      <c r="J24" s="147">
        <f>IF(G24="vazio",0,IF(G24&lt;=7,4,0))</f>
        <v>0</v>
      </c>
      <c r="K24" s="79"/>
      <c r="L24" s="136" t="str">
        <f>IFERROR(K24/K25,"vazio")</f>
        <v>vazio</v>
      </c>
      <c r="M24" s="169" t="s">
        <v>94</v>
      </c>
      <c r="N24" s="211" t="s">
        <v>79</v>
      </c>
      <c r="O24" s="147">
        <f>IF(L24="vazio",0,IF(L24&lt;=7,4,0))</f>
        <v>0</v>
      </c>
      <c r="P24" s="79"/>
      <c r="Q24" s="135" t="str">
        <f>IFERROR(P24/P25,"vazio")</f>
        <v>vazio</v>
      </c>
      <c r="R24" s="169" t="s">
        <v>94</v>
      </c>
      <c r="S24" s="211" t="s">
        <v>79</v>
      </c>
      <c r="T24" s="147">
        <f>IF(Q24="vazio",0,IF(Q24&lt;=7,4,0))</f>
        <v>0</v>
      </c>
      <c r="U24" s="79"/>
      <c r="V24" s="135" t="str">
        <f>IFERROR(U24/U25,"vazio")</f>
        <v>vazio</v>
      </c>
      <c r="W24" s="169" t="s">
        <v>94</v>
      </c>
      <c r="X24" s="211" t="s">
        <v>79</v>
      </c>
      <c r="Y24" s="147">
        <f>IF(V24="vazio",0,IF(V24&lt;=7,4,0))</f>
        <v>0</v>
      </c>
      <c r="Z24" s="79"/>
      <c r="AA24" s="135" t="str">
        <f>IFERROR(Z24/Z25,"vazio")</f>
        <v>vazio</v>
      </c>
      <c r="AB24" s="169" t="s">
        <v>94</v>
      </c>
      <c r="AC24" s="211" t="s">
        <v>79</v>
      </c>
      <c r="AD24" s="147">
        <f>IF(AA24="vazio",0,IF(AA24&lt;=7,4,0))</f>
        <v>0</v>
      </c>
      <c r="AE24" s="79"/>
      <c r="AF24" s="135" t="str">
        <f>IFERROR(AE24/AE25,"vazio")</f>
        <v>vazio</v>
      </c>
      <c r="AG24" s="169" t="s">
        <v>94</v>
      </c>
      <c r="AH24" s="211" t="s">
        <v>79</v>
      </c>
      <c r="AI24" s="147">
        <f>IF(AF24="vazio",0,IF(AF24&lt;=7,4,0))</f>
        <v>0</v>
      </c>
    </row>
    <row r="25" spans="1:35" ht="69.75" customHeight="1" x14ac:dyDescent="0.25">
      <c r="A25" s="121"/>
      <c r="B25" s="123"/>
      <c r="C25" s="125"/>
      <c r="D25" s="90" t="s">
        <v>43</v>
      </c>
      <c r="E25" s="126"/>
      <c r="F25" s="79"/>
      <c r="G25" s="136"/>
      <c r="H25" s="170"/>
      <c r="I25" s="212"/>
      <c r="J25" s="147"/>
      <c r="K25" s="79"/>
      <c r="L25" s="136"/>
      <c r="M25" s="170"/>
      <c r="N25" s="212"/>
      <c r="O25" s="147"/>
      <c r="P25" s="79"/>
      <c r="Q25" s="135"/>
      <c r="R25" s="170"/>
      <c r="S25" s="212"/>
      <c r="T25" s="147"/>
      <c r="U25" s="79"/>
      <c r="V25" s="135"/>
      <c r="W25" s="170"/>
      <c r="X25" s="212"/>
      <c r="Y25" s="147"/>
      <c r="Z25" s="79"/>
      <c r="AA25" s="135"/>
      <c r="AB25" s="170"/>
      <c r="AC25" s="212"/>
      <c r="AD25" s="147"/>
      <c r="AE25" s="79"/>
      <c r="AF25" s="135"/>
      <c r="AG25" s="170"/>
      <c r="AH25" s="212"/>
      <c r="AI25" s="147"/>
    </row>
    <row r="26" spans="1:35" ht="38.25" customHeight="1" x14ac:dyDescent="0.25">
      <c r="A26" s="111">
        <v>9</v>
      </c>
      <c r="B26" s="113" t="s">
        <v>62</v>
      </c>
      <c r="C26" s="115" t="s">
        <v>225</v>
      </c>
      <c r="D26" s="91" t="s">
        <v>63</v>
      </c>
      <c r="E26" s="181"/>
      <c r="F26" s="80"/>
      <c r="G26" s="136" t="str">
        <f t="shared" ref="G26" si="12">IFERROR(F26/F27,"vazio")</f>
        <v>vazio</v>
      </c>
      <c r="H26" s="165" t="s">
        <v>96</v>
      </c>
      <c r="I26" s="213" t="s">
        <v>79</v>
      </c>
      <c r="J26" s="157">
        <f>IF(G26="vazio",0,IF(G26&lt;=10,4,0))</f>
        <v>0</v>
      </c>
      <c r="K26" s="80"/>
      <c r="L26" s="136" t="str">
        <f t="shared" ref="L26" si="13">IFERROR(K26/K27,"vazio")</f>
        <v>vazio</v>
      </c>
      <c r="M26" s="165" t="s">
        <v>96</v>
      </c>
      <c r="N26" s="213" t="s">
        <v>79</v>
      </c>
      <c r="O26" s="157">
        <f>IF(L26="vazio",0,IF(L26&lt;=10,4,0))</f>
        <v>0</v>
      </c>
      <c r="P26" s="80"/>
      <c r="Q26" s="128" t="str">
        <f t="shared" ref="Q26" si="14">IFERROR(P26/P27,"vazio")</f>
        <v>vazio</v>
      </c>
      <c r="R26" s="165" t="s">
        <v>96</v>
      </c>
      <c r="S26" s="213" t="s">
        <v>79</v>
      </c>
      <c r="T26" s="157">
        <f>IF(Q26="vazio",0,IF(Q26&lt;=10,4,0))</f>
        <v>0</v>
      </c>
      <c r="U26" s="80"/>
      <c r="V26" s="135" t="str">
        <f t="shared" ref="V26" si="15">IFERROR(U26/U27,"vazio")</f>
        <v>vazio</v>
      </c>
      <c r="W26" s="165" t="s">
        <v>96</v>
      </c>
      <c r="X26" s="213" t="s">
        <v>79</v>
      </c>
      <c r="Y26" s="157">
        <f>IF(V26="vazio",0,IF(V26&lt;=10,4,0))</f>
        <v>0</v>
      </c>
      <c r="Z26" s="80"/>
      <c r="AA26" s="135" t="str">
        <f t="shared" ref="AA26" si="16">IFERROR(Z26/Z27,"vazio")</f>
        <v>vazio</v>
      </c>
      <c r="AB26" s="165" t="s">
        <v>96</v>
      </c>
      <c r="AC26" s="213" t="s">
        <v>79</v>
      </c>
      <c r="AD26" s="157">
        <f>IF(AA26="vazio",0,IF(AA26&lt;=10,4,0))</f>
        <v>0</v>
      </c>
      <c r="AE26" s="80"/>
      <c r="AF26" s="135" t="str">
        <f t="shared" ref="AF26" si="17">IFERROR(AE26/AE27,"vazio")</f>
        <v>vazio</v>
      </c>
      <c r="AG26" s="165" t="s">
        <v>96</v>
      </c>
      <c r="AH26" s="213" t="s">
        <v>79</v>
      </c>
      <c r="AI26" s="157">
        <f>IF(AF26="vazio",0,IF(AF26&lt;=10,4,0))</f>
        <v>0</v>
      </c>
    </row>
    <row r="27" spans="1:35" ht="69" customHeight="1" x14ac:dyDescent="0.25">
      <c r="A27" s="112"/>
      <c r="B27" s="114"/>
      <c r="C27" s="116"/>
      <c r="D27" s="91" t="s">
        <v>64</v>
      </c>
      <c r="E27" s="182"/>
      <c r="F27" s="80"/>
      <c r="G27" s="136"/>
      <c r="H27" s="166"/>
      <c r="I27" s="214"/>
      <c r="J27" s="157"/>
      <c r="K27" s="80"/>
      <c r="L27" s="136"/>
      <c r="M27" s="166"/>
      <c r="N27" s="214"/>
      <c r="O27" s="157"/>
      <c r="P27" s="80"/>
      <c r="Q27" s="128"/>
      <c r="R27" s="166"/>
      <c r="S27" s="214"/>
      <c r="T27" s="157"/>
      <c r="U27" s="80"/>
      <c r="V27" s="135"/>
      <c r="W27" s="166"/>
      <c r="X27" s="214"/>
      <c r="Y27" s="157"/>
      <c r="Z27" s="80"/>
      <c r="AA27" s="135"/>
      <c r="AB27" s="166"/>
      <c r="AC27" s="214"/>
      <c r="AD27" s="157"/>
      <c r="AE27" s="80"/>
      <c r="AF27" s="135"/>
      <c r="AG27" s="166"/>
      <c r="AH27" s="214"/>
      <c r="AI27" s="157"/>
    </row>
    <row r="28" spans="1:35" ht="69" customHeight="1" x14ac:dyDescent="0.25">
      <c r="A28" s="120">
        <v>10</v>
      </c>
      <c r="B28" s="122" t="s">
        <v>207</v>
      </c>
      <c r="C28" s="124" t="s">
        <v>226</v>
      </c>
      <c r="D28" s="93" t="s">
        <v>212</v>
      </c>
      <c r="E28" s="173"/>
      <c r="F28" s="79"/>
      <c r="G28" s="136" t="str">
        <f>IFERROR(F28/F29,"vazio")</f>
        <v>vazio</v>
      </c>
      <c r="H28" s="169" t="s">
        <v>94</v>
      </c>
      <c r="I28" s="171" t="s">
        <v>89</v>
      </c>
      <c r="J28" s="147">
        <f>IF(G28="vazio",0,IF(G28&lt;=7,4,0))</f>
        <v>0</v>
      </c>
      <c r="K28" s="79"/>
      <c r="L28" s="136" t="str">
        <f>IFERROR(K28/K29,"vazio")</f>
        <v>vazio</v>
      </c>
      <c r="M28" s="169" t="s">
        <v>94</v>
      </c>
      <c r="N28" s="171" t="s">
        <v>89</v>
      </c>
      <c r="O28" s="147">
        <f>IF(L28="vazio",0,IF(L28&lt;=7,4,0))</f>
        <v>0</v>
      </c>
      <c r="P28" s="79"/>
      <c r="Q28" s="135" t="str">
        <f>IFERROR(P28/P29,"vazio")</f>
        <v>vazio</v>
      </c>
      <c r="R28" s="169" t="s">
        <v>94</v>
      </c>
      <c r="S28" s="171" t="s">
        <v>89</v>
      </c>
      <c r="T28" s="147">
        <f>IF(Q28="vazio",0,IF(Q28&lt;=7,4,0))</f>
        <v>0</v>
      </c>
      <c r="U28" s="79"/>
      <c r="V28" s="135" t="str">
        <f>IFERROR(U28/U29,"vazio")</f>
        <v>vazio</v>
      </c>
      <c r="W28" s="169" t="s">
        <v>94</v>
      </c>
      <c r="X28" s="171" t="s">
        <v>89</v>
      </c>
      <c r="Y28" s="147">
        <f>IF(V28="vazio",0,IF(V28&lt;=7,4,0))</f>
        <v>0</v>
      </c>
      <c r="Z28" s="79"/>
      <c r="AA28" s="135" t="str">
        <f>IFERROR(Z28/Z29,"vazio")</f>
        <v>vazio</v>
      </c>
      <c r="AB28" s="169" t="s">
        <v>94</v>
      </c>
      <c r="AC28" s="171" t="s">
        <v>89</v>
      </c>
      <c r="AD28" s="147">
        <f>IF(AA28="vazio",0,IF(AA28&lt;=7,4,0))</f>
        <v>0</v>
      </c>
      <c r="AE28" s="79"/>
      <c r="AF28" s="135" t="str">
        <f>IFERROR(AE28/AE29,"vazio")</f>
        <v>vazio</v>
      </c>
      <c r="AG28" s="169" t="s">
        <v>94</v>
      </c>
      <c r="AH28" s="171" t="s">
        <v>89</v>
      </c>
      <c r="AI28" s="147">
        <f>IF(AF28="vazio",0,IF(AF28&lt;=7,4,0))</f>
        <v>0</v>
      </c>
    </row>
    <row r="29" spans="1:35" ht="69" customHeight="1" x14ac:dyDescent="0.25">
      <c r="A29" s="121"/>
      <c r="B29" s="123"/>
      <c r="C29" s="125"/>
      <c r="D29" s="93" t="s">
        <v>217</v>
      </c>
      <c r="E29" s="174"/>
      <c r="F29" s="79"/>
      <c r="G29" s="136"/>
      <c r="H29" s="170"/>
      <c r="I29" s="172"/>
      <c r="J29" s="147"/>
      <c r="K29" s="79"/>
      <c r="L29" s="136"/>
      <c r="M29" s="170"/>
      <c r="N29" s="172"/>
      <c r="O29" s="147"/>
      <c r="P29" s="79"/>
      <c r="Q29" s="135"/>
      <c r="R29" s="170"/>
      <c r="S29" s="172"/>
      <c r="T29" s="147"/>
      <c r="U29" s="79"/>
      <c r="V29" s="135"/>
      <c r="W29" s="170"/>
      <c r="X29" s="172"/>
      <c r="Y29" s="147"/>
      <c r="Z29" s="79"/>
      <c r="AA29" s="135"/>
      <c r="AB29" s="170"/>
      <c r="AC29" s="172"/>
      <c r="AD29" s="147"/>
      <c r="AE29" s="79"/>
      <c r="AF29" s="135"/>
      <c r="AG29" s="170"/>
      <c r="AH29" s="172"/>
      <c r="AI29" s="147"/>
    </row>
    <row r="30" spans="1:35" ht="69" customHeight="1" x14ac:dyDescent="0.25">
      <c r="A30" s="111">
        <v>11</v>
      </c>
      <c r="B30" s="113" t="s">
        <v>208</v>
      </c>
      <c r="C30" s="115" t="s">
        <v>226</v>
      </c>
      <c r="D30" s="94" t="s">
        <v>213</v>
      </c>
      <c r="E30" s="181"/>
      <c r="F30" s="80"/>
      <c r="G30" s="136" t="str">
        <f t="shared" ref="G30" si="18">IFERROR(F30/F31,"vazio")</f>
        <v>vazio</v>
      </c>
      <c r="H30" s="165" t="s">
        <v>94</v>
      </c>
      <c r="I30" s="167" t="s">
        <v>89</v>
      </c>
      <c r="J30" s="157">
        <f t="shared" ref="J30" si="19">IF(G30="vazio",0,IF(G30&lt;=7,4,0))</f>
        <v>0</v>
      </c>
      <c r="K30" s="80"/>
      <c r="L30" s="136" t="str">
        <f t="shared" ref="L30" si="20">IFERROR(K30/K31,"vazio")</f>
        <v>vazio</v>
      </c>
      <c r="M30" s="165" t="s">
        <v>94</v>
      </c>
      <c r="N30" s="167" t="s">
        <v>89</v>
      </c>
      <c r="O30" s="157">
        <f t="shared" ref="O30" si="21">IF(L30="vazio",0,IF(L30&lt;=7,4,0))</f>
        <v>0</v>
      </c>
      <c r="P30" s="80"/>
      <c r="Q30" s="135" t="str">
        <f t="shared" ref="Q30" si="22">IFERROR(P30/P31,"vazio")</f>
        <v>vazio</v>
      </c>
      <c r="R30" s="165" t="s">
        <v>94</v>
      </c>
      <c r="S30" s="167" t="s">
        <v>89</v>
      </c>
      <c r="T30" s="157">
        <f t="shared" ref="T30" si="23">IF(Q30="vazio",0,IF(Q30&lt;=7,4,0))</f>
        <v>0</v>
      </c>
      <c r="U30" s="80"/>
      <c r="V30" s="135" t="str">
        <f t="shared" ref="V30" si="24">IFERROR(U30/U31,"vazio")</f>
        <v>vazio</v>
      </c>
      <c r="W30" s="165" t="s">
        <v>94</v>
      </c>
      <c r="X30" s="167" t="s">
        <v>89</v>
      </c>
      <c r="Y30" s="157">
        <f t="shared" ref="Y30" si="25">IF(V30="vazio",0,IF(V30&lt;=7,4,0))</f>
        <v>0</v>
      </c>
      <c r="Z30" s="80"/>
      <c r="AA30" s="135" t="str">
        <f t="shared" ref="AA30" si="26">IFERROR(Z30/Z31,"vazio")</f>
        <v>vazio</v>
      </c>
      <c r="AB30" s="165" t="s">
        <v>94</v>
      </c>
      <c r="AC30" s="167" t="s">
        <v>89</v>
      </c>
      <c r="AD30" s="157">
        <f t="shared" ref="AD30" si="27">IF(AA30="vazio",0,IF(AA30&lt;=7,4,0))</f>
        <v>0</v>
      </c>
      <c r="AE30" s="80"/>
      <c r="AF30" s="135" t="str">
        <f t="shared" ref="AF30" si="28">IFERROR(AE30/AE31,"vazio")</f>
        <v>vazio</v>
      </c>
      <c r="AG30" s="165" t="s">
        <v>94</v>
      </c>
      <c r="AH30" s="167" t="s">
        <v>89</v>
      </c>
      <c r="AI30" s="157">
        <f t="shared" ref="AI30" si="29">IF(AF30="vazio",0,IF(AF30&lt;=7,4,0))</f>
        <v>0</v>
      </c>
    </row>
    <row r="31" spans="1:35" ht="69" customHeight="1" x14ac:dyDescent="0.25">
      <c r="A31" s="112"/>
      <c r="B31" s="114"/>
      <c r="C31" s="116"/>
      <c r="D31" s="94" t="s">
        <v>217</v>
      </c>
      <c r="E31" s="182"/>
      <c r="F31" s="80"/>
      <c r="G31" s="136"/>
      <c r="H31" s="166"/>
      <c r="I31" s="168"/>
      <c r="J31" s="157"/>
      <c r="K31" s="80"/>
      <c r="L31" s="136"/>
      <c r="M31" s="166"/>
      <c r="N31" s="168"/>
      <c r="O31" s="157"/>
      <c r="P31" s="80"/>
      <c r="Q31" s="135"/>
      <c r="R31" s="166"/>
      <c r="S31" s="168"/>
      <c r="T31" s="157"/>
      <c r="U31" s="80"/>
      <c r="V31" s="135"/>
      <c r="W31" s="166"/>
      <c r="X31" s="168"/>
      <c r="Y31" s="157"/>
      <c r="Z31" s="80"/>
      <c r="AA31" s="135"/>
      <c r="AB31" s="166"/>
      <c r="AC31" s="168"/>
      <c r="AD31" s="157"/>
      <c r="AE31" s="80"/>
      <c r="AF31" s="135"/>
      <c r="AG31" s="166"/>
      <c r="AH31" s="168"/>
      <c r="AI31" s="157"/>
    </row>
    <row r="32" spans="1:35" ht="69" customHeight="1" x14ac:dyDescent="0.25">
      <c r="A32" s="120">
        <v>12</v>
      </c>
      <c r="B32" s="122" t="s">
        <v>209</v>
      </c>
      <c r="C32" s="124" t="s">
        <v>226</v>
      </c>
      <c r="D32" s="93" t="s">
        <v>214</v>
      </c>
      <c r="E32" s="173"/>
      <c r="F32" s="79"/>
      <c r="G32" s="136" t="str">
        <f t="shared" ref="G32" si="30">IFERROR(F32/F33,"vazio")</f>
        <v>vazio</v>
      </c>
      <c r="H32" s="169" t="s">
        <v>94</v>
      </c>
      <c r="I32" s="171" t="s">
        <v>89</v>
      </c>
      <c r="J32" s="147">
        <f t="shared" ref="J32" si="31">IF(G32="vazio",0,IF(G32&lt;=7,4,0))</f>
        <v>0</v>
      </c>
      <c r="K32" s="79"/>
      <c r="L32" s="136" t="str">
        <f t="shared" ref="L32" si="32">IFERROR(K32/K33,"vazio")</f>
        <v>vazio</v>
      </c>
      <c r="M32" s="169" t="s">
        <v>94</v>
      </c>
      <c r="N32" s="171" t="s">
        <v>89</v>
      </c>
      <c r="O32" s="147">
        <f t="shared" ref="O32" si="33">IF(L32="vazio",0,IF(L32&lt;=7,4,0))</f>
        <v>0</v>
      </c>
      <c r="P32" s="79"/>
      <c r="Q32" s="135" t="str">
        <f t="shared" ref="Q32" si="34">IFERROR(P32/P33,"vazio")</f>
        <v>vazio</v>
      </c>
      <c r="R32" s="169" t="s">
        <v>94</v>
      </c>
      <c r="S32" s="171" t="s">
        <v>89</v>
      </c>
      <c r="T32" s="147">
        <f t="shared" ref="T32" si="35">IF(Q32="vazio",0,IF(Q32&lt;=7,4,0))</f>
        <v>0</v>
      </c>
      <c r="U32" s="79"/>
      <c r="V32" s="135" t="str">
        <f t="shared" ref="V32" si="36">IFERROR(U32/U33,"vazio")</f>
        <v>vazio</v>
      </c>
      <c r="W32" s="169" t="s">
        <v>94</v>
      </c>
      <c r="X32" s="171" t="s">
        <v>89</v>
      </c>
      <c r="Y32" s="147">
        <f t="shared" ref="Y32" si="37">IF(V32="vazio",0,IF(V32&lt;=7,4,0))</f>
        <v>0</v>
      </c>
      <c r="Z32" s="79"/>
      <c r="AA32" s="135" t="str">
        <f t="shared" ref="AA32" si="38">IFERROR(Z32/Z33,"vazio")</f>
        <v>vazio</v>
      </c>
      <c r="AB32" s="169" t="s">
        <v>94</v>
      </c>
      <c r="AC32" s="171" t="s">
        <v>89</v>
      </c>
      <c r="AD32" s="147">
        <f t="shared" ref="AD32" si="39">IF(AA32="vazio",0,IF(AA32&lt;=7,4,0))</f>
        <v>0</v>
      </c>
      <c r="AE32" s="79"/>
      <c r="AF32" s="135" t="str">
        <f t="shared" ref="AF32" si="40">IFERROR(AE32/AE33,"vazio")</f>
        <v>vazio</v>
      </c>
      <c r="AG32" s="169" t="s">
        <v>94</v>
      </c>
      <c r="AH32" s="171" t="s">
        <v>89</v>
      </c>
      <c r="AI32" s="147">
        <f t="shared" ref="AI32" si="41">IF(AF32="vazio",0,IF(AF32&lt;=7,4,0))</f>
        <v>0</v>
      </c>
    </row>
    <row r="33" spans="1:35" ht="69" customHeight="1" x14ac:dyDescent="0.25">
      <c r="A33" s="121"/>
      <c r="B33" s="123"/>
      <c r="C33" s="125"/>
      <c r="D33" s="93" t="s">
        <v>217</v>
      </c>
      <c r="E33" s="174"/>
      <c r="F33" s="79"/>
      <c r="G33" s="136"/>
      <c r="H33" s="170"/>
      <c r="I33" s="172"/>
      <c r="J33" s="147"/>
      <c r="K33" s="79"/>
      <c r="L33" s="136"/>
      <c r="M33" s="170"/>
      <c r="N33" s="172"/>
      <c r="O33" s="147"/>
      <c r="P33" s="79"/>
      <c r="Q33" s="135"/>
      <c r="R33" s="170"/>
      <c r="S33" s="172"/>
      <c r="T33" s="147"/>
      <c r="U33" s="79"/>
      <c r="V33" s="135"/>
      <c r="W33" s="170"/>
      <c r="X33" s="172"/>
      <c r="Y33" s="147"/>
      <c r="Z33" s="79"/>
      <c r="AA33" s="135"/>
      <c r="AB33" s="170"/>
      <c r="AC33" s="172"/>
      <c r="AD33" s="147"/>
      <c r="AE33" s="79"/>
      <c r="AF33" s="135"/>
      <c r="AG33" s="170"/>
      <c r="AH33" s="172"/>
      <c r="AI33" s="147"/>
    </row>
    <row r="34" spans="1:35" ht="69" customHeight="1" x14ac:dyDescent="0.25">
      <c r="A34" s="111">
        <v>13</v>
      </c>
      <c r="B34" s="113" t="s">
        <v>211</v>
      </c>
      <c r="C34" s="115" t="s">
        <v>226</v>
      </c>
      <c r="D34" s="94" t="s">
        <v>215</v>
      </c>
      <c r="E34" s="181"/>
      <c r="F34" s="80"/>
      <c r="G34" s="136" t="str">
        <f t="shared" ref="G34" si="42">IFERROR(F34/F35,"vazio")</f>
        <v>vazio</v>
      </c>
      <c r="H34" s="165" t="s">
        <v>94</v>
      </c>
      <c r="I34" s="167" t="s">
        <v>89</v>
      </c>
      <c r="J34" s="157">
        <f t="shared" ref="J34" si="43">IF(G34="vazio",0,IF(G34&lt;=7,4,0))</f>
        <v>0</v>
      </c>
      <c r="K34" s="80"/>
      <c r="L34" s="136" t="str">
        <f t="shared" ref="L34" si="44">IFERROR(K34/K35,"vazio")</f>
        <v>vazio</v>
      </c>
      <c r="M34" s="165" t="s">
        <v>94</v>
      </c>
      <c r="N34" s="167" t="s">
        <v>89</v>
      </c>
      <c r="O34" s="157">
        <f t="shared" ref="O34" si="45">IF(L34="vazio",0,IF(L34&lt;=7,4,0))</f>
        <v>0</v>
      </c>
      <c r="P34" s="80"/>
      <c r="Q34" s="135" t="str">
        <f t="shared" ref="Q34" si="46">IFERROR(P34/P35,"vazio")</f>
        <v>vazio</v>
      </c>
      <c r="R34" s="165" t="s">
        <v>94</v>
      </c>
      <c r="S34" s="167" t="s">
        <v>89</v>
      </c>
      <c r="T34" s="157">
        <f t="shared" ref="T34" si="47">IF(Q34="vazio",0,IF(Q34&lt;=7,4,0))</f>
        <v>0</v>
      </c>
      <c r="U34" s="80"/>
      <c r="V34" s="135" t="str">
        <f t="shared" ref="V34" si="48">IFERROR(U34/U35,"vazio")</f>
        <v>vazio</v>
      </c>
      <c r="W34" s="165" t="s">
        <v>94</v>
      </c>
      <c r="X34" s="167" t="s">
        <v>89</v>
      </c>
      <c r="Y34" s="157">
        <f t="shared" ref="Y34" si="49">IF(V34="vazio",0,IF(V34&lt;=7,4,0))</f>
        <v>0</v>
      </c>
      <c r="Z34" s="80"/>
      <c r="AA34" s="135" t="str">
        <f t="shared" ref="AA34" si="50">IFERROR(Z34/Z35,"vazio")</f>
        <v>vazio</v>
      </c>
      <c r="AB34" s="165" t="s">
        <v>94</v>
      </c>
      <c r="AC34" s="167" t="s">
        <v>89</v>
      </c>
      <c r="AD34" s="157">
        <f t="shared" ref="AD34" si="51">IF(AA34="vazio",0,IF(AA34&lt;=7,4,0))</f>
        <v>0</v>
      </c>
      <c r="AE34" s="80"/>
      <c r="AF34" s="135" t="str">
        <f t="shared" ref="AF34" si="52">IFERROR(AE34/AE35,"vazio")</f>
        <v>vazio</v>
      </c>
      <c r="AG34" s="165" t="s">
        <v>94</v>
      </c>
      <c r="AH34" s="167" t="s">
        <v>89</v>
      </c>
      <c r="AI34" s="157">
        <f t="shared" ref="AI34" si="53">IF(AF34="vazio",0,IF(AF34&lt;=7,4,0))</f>
        <v>0</v>
      </c>
    </row>
    <row r="35" spans="1:35" ht="69" customHeight="1" x14ac:dyDescent="0.25">
      <c r="A35" s="112"/>
      <c r="B35" s="114"/>
      <c r="C35" s="116"/>
      <c r="D35" s="94" t="s">
        <v>217</v>
      </c>
      <c r="E35" s="182"/>
      <c r="F35" s="80"/>
      <c r="G35" s="136"/>
      <c r="H35" s="166"/>
      <c r="I35" s="168"/>
      <c r="J35" s="157"/>
      <c r="K35" s="80"/>
      <c r="L35" s="136"/>
      <c r="M35" s="166"/>
      <c r="N35" s="168"/>
      <c r="O35" s="157"/>
      <c r="P35" s="80"/>
      <c r="Q35" s="135"/>
      <c r="R35" s="166"/>
      <c r="S35" s="168"/>
      <c r="T35" s="157"/>
      <c r="U35" s="80"/>
      <c r="V35" s="135"/>
      <c r="W35" s="166"/>
      <c r="X35" s="168"/>
      <c r="Y35" s="157"/>
      <c r="Z35" s="80"/>
      <c r="AA35" s="135"/>
      <c r="AB35" s="166"/>
      <c r="AC35" s="168"/>
      <c r="AD35" s="157"/>
      <c r="AE35" s="80"/>
      <c r="AF35" s="135"/>
      <c r="AG35" s="166"/>
      <c r="AH35" s="168"/>
      <c r="AI35" s="157"/>
    </row>
    <row r="36" spans="1:35" ht="69" customHeight="1" x14ac:dyDescent="0.25">
      <c r="A36" s="120">
        <v>14</v>
      </c>
      <c r="B36" s="122" t="s">
        <v>210</v>
      </c>
      <c r="C36" s="124" t="s">
        <v>226</v>
      </c>
      <c r="D36" s="93" t="s">
        <v>216</v>
      </c>
      <c r="E36" s="173"/>
      <c r="F36" s="79"/>
      <c r="G36" s="136" t="str">
        <f t="shared" ref="G36" si="54">IFERROR(F36/F37,"vazio")</f>
        <v>vazio</v>
      </c>
      <c r="H36" s="169" t="s">
        <v>96</v>
      </c>
      <c r="I36" s="171" t="s">
        <v>89</v>
      </c>
      <c r="J36" s="147">
        <f>IF(G36="vazio",0,IF(G36&lt;=10,4,0))</f>
        <v>0</v>
      </c>
      <c r="K36" s="79"/>
      <c r="L36" s="136" t="str">
        <f t="shared" ref="L36" si="55">IFERROR(K36/K37,"vazio")</f>
        <v>vazio</v>
      </c>
      <c r="M36" s="169" t="s">
        <v>96</v>
      </c>
      <c r="N36" s="171" t="s">
        <v>89</v>
      </c>
      <c r="O36" s="147">
        <f>IF(L36="vazio",0,IF(L36&lt;=10,4,0))</f>
        <v>0</v>
      </c>
      <c r="P36" s="79"/>
      <c r="Q36" s="135" t="str">
        <f t="shared" ref="Q36" si="56">IFERROR(P36/P37,"vazio")</f>
        <v>vazio</v>
      </c>
      <c r="R36" s="169" t="s">
        <v>96</v>
      </c>
      <c r="S36" s="171" t="s">
        <v>89</v>
      </c>
      <c r="T36" s="147">
        <f>IF(Q36="vazio",0,IF(Q36&lt;=10,4,0))</f>
        <v>0</v>
      </c>
      <c r="U36" s="79"/>
      <c r="V36" s="135" t="str">
        <f t="shared" ref="V36" si="57">IFERROR(U36/U37,"vazio")</f>
        <v>vazio</v>
      </c>
      <c r="W36" s="169" t="s">
        <v>96</v>
      </c>
      <c r="X36" s="171" t="s">
        <v>89</v>
      </c>
      <c r="Y36" s="147">
        <f>IF(V36="vazio",0,IF(V36&lt;=10,4,0))</f>
        <v>0</v>
      </c>
      <c r="Z36" s="79"/>
      <c r="AA36" s="135" t="str">
        <f t="shared" ref="AA36" si="58">IFERROR(Z36/Z37,"vazio")</f>
        <v>vazio</v>
      </c>
      <c r="AB36" s="169" t="s">
        <v>96</v>
      </c>
      <c r="AC36" s="171" t="s">
        <v>89</v>
      </c>
      <c r="AD36" s="147">
        <f>IF(AA36="vazio",0,IF(AA36&lt;=10,4,0))</f>
        <v>0</v>
      </c>
      <c r="AE36" s="79"/>
      <c r="AF36" s="135" t="str">
        <f t="shared" ref="AF36" si="59">IFERROR(AE36/AE37,"vazio")</f>
        <v>vazio</v>
      </c>
      <c r="AG36" s="169" t="s">
        <v>96</v>
      </c>
      <c r="AH36" s="171" t="s">
        <v>89</v>
      </c>
      <c r="AI36" s="147">
        <f>IF(AF36="vazio",0,IF(AF36&lt;=10,4,0))</f>
        <v>0</v>
      </c>
    </row>
    <row r="37" spans="1:35" ht="69" customHeight="1" x14ac:dyDescent="0.25">
      <c r="A37" s="121"/>
      <c r="B37" s="123"/>
      <c r="C37" s="125"/>
      <c r="D37" s="93" t="s">
        <v>217</v>
      </c>
      <c r="E37" s="174"/>
      <c r="F37" s="79"/>
      <c r="G37" s="136"/>
      <c r="H37" s="170"/>
      <c r="I37" s="172"/>
      <c r="J37" s="147"/>
      <c r="K37" s="79"/>
      <c r="L37" s="136"/>
      <c r="M37" s="170"/>
      <c r="N37" s="172"/>
      <c r="O37" s="147"/>
      <c r="P37" s="79"/>
      <c r="Q37" s="135"/>
      <c r="R37" s="170"/>
      <c r="S37" s="172"/>
      <c r="T37" s="147"/>
      <c r="U37" s="79"/>
      <c r="V37" s="135"/>
      <c r="W37" s="170"/>
      <c r="X37" s="172"/>
      <c r="Y37" s="147"/>
      <c r="Z37" s="79"/>
      <c r="AA37" s="135"/>
      <c r="AB37" s="170"/>
      <c r="AC37" s="172"/>
      <c r="AD37" s="147"/>
      <c r="AE37" s="79"/>
      <c r="AF37" s="135"/>
      <c r="AG37" s="170"/>
      <c r="AH37" s="172"/>
      <c r="AI37" s="147"/>
    </row>
    <row r="38" spans="1:35" s="11" customFormat="1" ht="71.25" customHeight="1" x14ac:dyDescent="0.25">
      <c r="A38" s="148">
        <v>15</v>
      </c>
      <c r="B38" s="150" t="s">
        <v>26</v>
      </c>
      <c r="C38" s="137" t="s">
        <v>98</v>
      </c>
      <c r="D38" s="25" t="s">
        <v>27</v>
      </c>
      <c r="E38" s="117" t="s">
        <v>29</v>
      </c>
      <c r="F38" s="72"/>
      <c r="G38" s="136" t="e">
        <f>(F38/F39)*1000</f>
        <v>#DIV/0!</v>
      </c>
      <c r="H38" s="161" t="s">
        <v>236</v>
      </c>
      <c r="I38" s="177" t="s">
        <v>99</v>
      </c>
      <c r="J38" s="157" t="e">
        <f>IF(G38="vazio",0,IF(G38&lt;=4.5,5,0))</f>
        <v>#DIV/0!</v>
      </c>
      <c r="K38" s="72"/>
      <c r="L38" s="136" t="e">
        <f>(K38/K39)*1000</f>
        <v>#DIV/0!</v>
      </c>
      <c r="M38" s="161" t="s">
        <v>236</v>
      </c>
      <c r="N38" s="177" t="s">
        <v>99</v>
      </c>
      <c r="O38" s="157" t="e">
        <f>IF(L38="vazio",0,IF(L38&lt;=4.5,5,0))</f>
        <v>#DIV/0!</v>
      </c>
      <c r="P38" s="72"/>
      <c r="Q38" s="136" t="e">
        <f>(P38/P39)*1000</f>
        <v>#DIV/0!</v>
      </c>
      <c r="R38" s="161" t="s">
        <v>236</v>
      </c>
      <c r="S38" s="177" t="s">
        <v>99</v>
      </c>
      <c r="T38" s="157" t="e">
        <f>IF(Q38="vazio",0,IF(Q38&lt;=4.5,5,0))</f>
        <v>#DIV/0!</v>
      </c>
      <c r="U38" s="72"/>
      <c r="V38" s="136" t="e">
        <f>(U38/U39)*1000</f>
        <v>#DIV/0!</v>
      </c>
      <c r="W38" s="161" t="s">
        <v>236</v>
      </c>
      <c r="X38" s="177" t="s">
        <v>99</v>
      </c>
      <c r="Y38" s="157" t="e">
        <f>IF(V38="vazio",0,IF(V38&lt;=4.5,5,0))</f>
        <v>#DIV/0!</v>
      </c>
      <c r="Z38" s="72"/>
      <c r="AA38" s="135" t="e">
        <f>(Z38/Z39)*1000</f>
        <v>#DIV/0!</v>
      </c>
      <c r="AB38" s="161" t="s">
        <v>236</v>
      </c>
      <c r="AC38" s="177" t="s">
        <v>99</v>
      </c>
      <c r="AD38" s="157" t="e">
        <f>IF(AA38="vazio",0,IF(AA38&lt;=4.5,5,0))</f>
        <v>#DIV/0!</v>
      </c>
      <c r="AE38" s="72"/>
      <c r="AF38" s="135" t="e">
        <f>(AE38/AE39)*1000</f>
        <v>#DIV/0!</v>
      </c>
      <c r="AG38" s="161" t="s">
        <v>236</v>
      </c>
      <c r="AH38" s="177" t="s">
        <v>99</v>
      </c>
      <c r="AI38" s="157" t="e">
        <f>IF(AF38="vazio",0,IF(AF38&lt;=4.5,5,0))</f>
        <v>#DIV/0!</v>
      </c>
    </row>
    <row r="39" spans="1:35" s="11" customFormat="1" ht="46.5" customHeight="1" x14ac:dyDescent="0.25">
      <c r="A39" s="149"/>
      <c r="B39" s="151"/>
      <c r="C39" s="138"/>
      <c r="D39" s="25" t="s">
        <v>28</v>
      </c>
      <c r="E39" s="117"/>
      <c r="F39" s="72"/>
      <c r="G39" s="136"/>
      <c r="H39" s="162"/>
      <c r="I39" s="178"/>
      <c r="J39" s="157"/>
      <c r="K39" s="72"/>
      <c r="L39" s="136"/>
      <c r="M39" s="162"/>
      <c r="N39" s="178"/>
      <c r="O39" s="157"/>
      <c r="P39" s="72"/>
      <c r="Q39" s="136"/>
      <c r="R39" s="162"/>
      <c r="S39" s="178"/>
      <c r="T39" s="157"/>
      <c r="U39" s="72"/>
      <c r="V39" s="136"/>
      <c r="W39" s="162"/>
      <c r="X39" s="178"/>
      <c r="Y39" s="157"/>
      <c r="Z39" s="72"/>
      <c r="AA39" s="135"/>
      <c r="AB39" s="162"/>
      <c r="AC39" s="178"/>
      <c r="AD39" s="157"/>
      <c r="AE39" s="72"/>
      <c r="AF39" s="135"/>
      <c r="AG39" s="162"/>
      <c r="AH39" s="178"/>
      <c r="AI39" s="157"/>
    </row>
    <row r="40" spans="1:35" s="11" customFormat="1" ht="75" customHeight="1" x14ac:dyDescent="0.25">
      <c r="A40" s="152">
        <v>16</v>
      </c>
      <c r="B40" s="154" t="s">
        <v>54</v>
      </c>
      <c r="C40" s="139" t="s">
        <v>98</v>
      </c>
      <c r="D40" s="92" t="s">
        <v>55</v>
      </c>
      <c r="E40" s="156" t="s">
        <v>29</v>
      </c>
      <c r="F40" s="24"/>
      <c r="G40" s="135" t="e">
        <f>(F40/F41)*1000</f>
        <v>#DIV/0!</v>
      </c>
      <c r="H40" s="143" t="s">
        <v>236</v>
      </c>
      <c r="I40" s="145" t="s">
        <v>99</v>
      </c>
      <c r="J40" s="147" t="e">
        <f>IF(G40="vazio",0,IF(G40&lt;=4.5,5,0))</f>
        <v>#DIV/0!</v>
      </c>
      <c r="K40" s="24"/>
      <c r="L40" s="135" t="e">
        <f>(K40/K41)*1000</f>
        <v>#DIV/0!</v>
      </c>
      <c r="M40" s="143" t="s">
        <v>236</v>
      </c>
      <c r="N40" s="145" t="s">
        <v>99</v>
      </c>
      <c r="O40" s="147" t="e">
        <f>IF(L40="vazio",0,IF(L40&lt;=4.5,5,0))</f>
        <v>#DIV/0!</v>
      </c>
      <c r="P40" s="24"/>
      <c r="Q40" s="135" t="e">
        <f>(P40/P41)*1000</f>
        <v>#DIV/0!</v>
      </c>
      <c r="R40" s="143" t="s">
        <v>236</v>
      </c>
      <c r="S40" s="145" t="s">
        <v>99</v>
      </c>
      <c r="T40" s="147" t="e">
        <f>IF(Q40="vazio",0,IF(Q40&lt;=4.5,5,0))</f>
        <v>#DIV/0!</v>
      </c>
      <c r="U40" s="24"/>
      <c r="V40" s="135" t="e">
        <f>(U40/U41)*1000</f>
        <v>#DIV/0!</v>
      </c>
      <c r="W40" s="143" t="s">
        <v>236</v>
      </c>
      <c r="X40" s="145" t="s">
        <v>99</v>
      </c>
      <c r="Y40" s="147" t="e">
        <f>IF(V40="vazio",0,IF(V40&lt;=4.5,5,0))</f>
        <v>#DIV/0!</v>
      </c>
      <c r="Z40" s="24"/>
      <c r="AA40" s="135" t="e">
        <f>(Z40/Z41)*1000</f>
        <v>#DIV/0!</v>
      </c>
      <c r="AB40" s="143" t="s">
        <v>236</v>
      </c>
      <c r="AC40" s="145" t="s">
        <v>99</v>
      </c>
      <c r="AD40" s="147" t="e">
        <f>IF(AA40="vazio",0,IF(AA40&lt;=4.5,5,0))</f>
        <v>#DIV/0!</v>
      </c>
      <c r="AE40" s="24"/>
      <c r="AF40" s="135" t="e">
        <f>(AE40/AE41)*1000</f>
        <v>#DIV/0!</v>
      </c>
      <c r="AG40" s="143" t="s">
        <v>236</v>
      </c>
      <c r="AH40" s="145" t="s">
        <v>99</v>
      </c>
      <c r="AI40" s="147" t="e">
        <f>IF(AF40="vazio",0,IF(AF40&lt;=4.5,5,0))</f>
        <v>#DIV/0!</v>
      </c>
    </row>
    <row r="41" spans="1:35" s="11" customFormat="1" ht="48" customHeight="1" x14ac:dyDescent="0.25">
      <c r="A41" s="153"/>
      <c r="B41" s="155"/>
      <c r="C41" s="140"/>
      <c r="D41" s="92" t="s">
        <v>56</v>
      </c>
      <c r="E41" s="156"/>
      <c r="F41" s="24"/>
      <c r="G41" s="135"/>
      <c r="H41" s="144"/>
      <c r="I41" s="146"/>
      <c r="J41" s="147"/>
      <c r="K41" s="24"/>
      <c r="L41" s="135"/>
      <c r="M41" s="144"/>
      <c r="N41" s="146"/>
      <c r="O41" s="147"/>
      <c r="P41" s="24"/>
      <c r="Q41" s="135"/>
      <c r="R41" s="144"/>
      <c r="S41" s="146"/>
      <c r="T41" s="147"/>
      <c r="U41" s="24"/>
      <c r="V41" s="135"/>
      <c r="W41" s="144"/>
      <c r="X41" s="146"/>
      <c r="Y41" s="147"/>
      <c r="Z41" s="24"/>
      <c r="AA41" s="135"/>
      <c r="AB41" s="144"/>
      <c r="AC41" s="146"/>
      <c r="AD41" s="147"/>
      <c r="AE41" s="24"/>
      <c r="AF41" s="135"/>
      <c r="AG41" s="144"/>
      <c r="AH41" s="146"/>
      <c r="AI41" s="147"/>
    </row>
    <row r="42" spans="1:35" ht="53.25" customHeight="1" x14ac:dyDescent="0.25">
      <c r="A42" s="148">
        <v>17</v>
      </c>
      <c r="B42" s="175" t="s">
        <v>202</v>
      </c>
      <c r="C42" s="141" t="s">
        <v>203</v>
      </c>
      <c r="D42" s="25" t="s">
        <v>204</v>
      </c>
      <c r="E42" s="117" t="s">
        <v>29</v>
      </c>
      <c r="F42" s="72"/>
      <c r="G42" s="158"/>
      <c r="H42" s="161" t="s">
        <v>227</v>
      </c>
      <c r="I42" s="163" t="s">
        <v>79</v>
      </c>
      <c r="J42" s="157">
        <f>IF(G42="vazio",0,IF(G42&lt;=13,6,0))</f>
        <v>6</v>
      </c>
      <c r="K42" s="72"/>
      <c r="L42" s="158"/>
      <c r="M42" s="161" t="s">
        <v>227</v>
      </c>
      <c r="N42" s="163" t="s">
        <v>79</v>
      </c>
      <c r="O42" s="157">
        <f>IF(L42="vazio",0,IF(L42&lt;=13,6,0))</f>
        <v>6</v>
      </c>
      <c r="P42" s="72"/>
      <c r="Q42" s="136" t="e">
        <f>(P42/P43)*1000</f>
        <v>#DIV/0!</v>
      </c>
      <c r="R42" s="161" t="s">
        <v>227</v>
      </c>
      <c r="S42" s="163" t="s">
        <v>79</v>
      </c>
      <c r="T42" s="157" t="e">
        <f>IF(Q42="vazio",0,IF(Q42&lt;=13,6,0))</f>
        <v>#DIV/0!</v>
      </c>
      <c r="U42" s="72"/>
      <c r="V42" s="135" t="e">
        <f>(U42/U43)*1000</f>
        <v>#DIV/0!</v>
      </c>
      <c r="W42" s="161" t="s">
        <v>227</v>
      </c>
      <c r="X42" s="163" t="s">
        <v>79</v>
      </c>
      <c r="Y42" s="157" t="e">
        <f>IF(V42="vazio",0,IF(V42&lt;=13,6,0))</f>
        <v>#DIV/0!</v>
      </c>
      <c r="Z42" s="72"/>
      <c r="AA42" s="135" t="e">
        <f>(Z42/Z43)*1000</f>
        <v>#DIV/0!</v>
      </c>
      <c r="AB42" s="161" t="s">
        <v>227</v>
      </c>
      <c r="AC42" s="163" t="s">
        <v>79</v>
      </c>
      <c r="AD42" s="157" t="e">
        <f>IF(AA42="vazio",0,IF(AA42&lt;=13,6,0))</f>
        <v>#DIV/0!</v>
      </c>
      <c r="AE42" s="72"/>
      <c r="AF42" s="135" t="e">
        <f>(AE42/AE43)*1000</f>
        <v>#DIV/0!</v>
      </c>
      <c r="AG42" s="161" t="s">
        <v>227</v>
      </c>
      <c r="AH42" s="163" t="s">
        <v>79</v>
      </c>
      <c r="AI42" s="157" t="e">
        <f>IF(AF42="vazio",0,IF(AF42&lt;=13,6,0))</f>
        <v>#DIV/0!</v>
      </c>
    </row>
    <row r="43" spans="1:35" ht="57.75" customHeight="1" x14ac:dyDescent="0.25">
      <c r="A43" s="149"/>
      <c r="B43" s="176"/>
      <c r="C43" s="142"/>
      <c r="D43" s="25" t="s">
        <v>205</v>
      </c>
      <c r="E43" s="117"/>
      <c r="F43" s="72"/>
      <c r="G43" s="158"/>
      <c r="H43" s="162"/>
      <c r="I43" s="164"/>
      <c r="J43" s="157"/>
      <c r="K43" s="72"/>
      <c r="L43" s="158"/>
      <c r="M43" s="162"/>
      <c r="N43" s="164"/>
      <c r="O43" s="157"/>
      <c r="P43" s="72"/>
      <c r="Q43" s="136"/>
      <c r="R43" s="162"/>
      <c r="S43" s="164"/>
      <c r="T43" s="157"/>
      <c r="U43" s="72"/>
      <c r="V43" s="135"/>
      <c r="W43" s="162"/>
      <c r="X43" s="164"/>
      <c r="Y43" s="157"/>
      <c r="Z43" s="72"/>
      <c r="AA43" s="135"/>
      <c r="AB43" s="162"/>
      <c r="AC43" s="164"/>
      <c r="AD43" s="157"/>
      <c r="AE43" s="72"/>
      <c r="AF43" s="135"/>
      <c r="AG43" s="162"/>
      <c r="AH43" s="164"/>
      <c r="AI43" s="157"/>
    </row>
    <row r="44" spans="1:35" ht="53.25" customHeight="1" x14ac:dyDescent="0.25">
      <c r="A44" s="120">
        <v>18</v>
      </c>
      <c r="B44" s="122" t="s">
        <v>97</v>
      </c>
      <c r="C44" s="124" t="s">
        <v>100</v>
      </c>
      <c r="D44" s="93" t="s">
        <v>101</v>
      </c>
      <c r="E44" s="126" t="s">
        <v>23</v>
      </c>
      <c r="F44" s="79"/>
      <c r="G44" s="158" t="e">
        <f>(F44/F45)</f>
        <v>#DIV/0!</v>
      </c>
      <c r="H44" s="143" t="s">
        <v>103</v>
      </c>
      <c r="I44" s="159" t="s">
        <v>104</v>
      </c>
      <c r="J44" s="147" t="e">
        <f>IF(G44="vazio",0,IF(G44&lt;15%,6,0))</f>
        <v>#DIV/0!</v>
      </c>
      <c r="K44" s="79"/>
      <c r="L44" s="158" t="e">
        <f>(K44/K45)</f>
        <v>#DIV/0!</v>
      </c>
      <c r="M44" s="143" t="s">
        <v>103</v>
      </c>
      <c r="N44" s="159" t="s">
        <v>104</v>
      </c>
      <c r="O44" s="147" t="e">
        <f>IF(L44="vazio",0,IF(L44&lt;15%,6,0))</f>
        <v>#DIV/0!</v>
      </c>
      <c r="P44" s="79"/>
      <c r="Q44" s="158" t="e">
        <f>(P44/P45)</f>
        <v>#DIV/0!</v>
      </c>
      <c r="R44" s="143" t="s">
        <v>103</v>
      </c>
      <c r="S44" s="159" t="s">
        <v>104</v>
      </c>
      <c r="T44" s="147" t="e">
        <f>IF(Q44="vazio",0,IF(Q44&lt;15%,6,0))</f>
        <v>#DIV/0!</v>
      </c>
      <c r="U44" s="79"/>
      <c r="V44" s="158" t="e">
        <f>(U44/U45)</f>
        <v>#DIV/0!</v>
      </c>
      <c r="W44" s="143" t="s">
        <v>103</v>
      </c>
      <c r="X44" s="159" t="s">
        <v>104</v>
      </c>
      <c r="Y44" s="147" t="e">
        <f>IF(V44="vazio",0,IF(V44&lt;15%,6,0))</f>
        <v>#DIV/0!</v>
      </c>
      <c r="Z44" s="79"/>
      <c r="AA44" s="158" t="e">
        <f>(Z44/Z45)</f>
        <v>#DIV/0!</v>
      </c>
      <c r="AB44" s="143" t="s">
        <v>103</v>
      </c>
      <c r="AC44" s="159" t="s">
        <v>104</v>
      </c>
      <c r="AD44" s="147" t="e">
        <f>IF(AA44="vazio",0,IF(AA44&lt;15%,6,0))</f>
        <v>#DIV/0!</v>
      </c>
      <c r="AE44" s="79"/>
      <c r="AF44" s="158" t="e">
        <f>(AE44/AE45)</f>
        <v>#DIV/0!</v>
      </c>
      <c r="AG44" s="143" t="s">
        <v>103</v>
      </c>
      <c r="AH44" s="159" t="s">
        <v>104</v>
      </c>
      <c r="AI44" s="147" t="e">
        <f>IF(AF44="vazio",0,IF(AF44&lt;15%,6,0))</f>
        <v>#DIV/0!</v>
      </c>
    </row>
    <row r="45" spans="1:35" ht="57.75" customHeight="1" x14ac:dyDescent="0.25">
      <c r="A45" s="121"/>
      <c r="B45" s="123"/>
      <c r="C45" s="125"/>
      <c r="D45" s="93" t="s">
        <v>102</v>
      </c>
      <c r="E45" s="126"/>
      <c r="F45" s="79"/>
      <c r="G45" s="158"/>
      <c r="H45" s="144"/>
      <c r="I45" s="160"/>
      <c r="J45" s="147"/>
      <c r="K45" s="79"/>
      <c r="L45" s="158"/>
      <c r="M45" s="144"/>
      <c r="N45" s="160"/>
      <c r="O45" s="147"/>
      <c r="P45" s="79"/>
      <c r="Q45" s="158"/>
      <c r="R45" s="144"/>
      <c r="S45" s="160"/>
      <c r="T45" s="147"/>
      <c r="U45" s="79"/>
      <c r="V45" s="158"/>
      <c r="W45" s="144"/>
      <c r="X45" s="160"/>
      <c r="Y45" s="147"/>
      <c r="Z45" s="79"/>
      <c r="AA45" s="158"/>
      <c r="AB45" s="144"/>
      <c r="AC45" s="160"/>
      <c r="AD45" s="147"/>
      <c r="AE45" s="79"/>
      <c r="AF45" s="158"/>
      <c r="AG45" s="144"/>
      <c r="AH45" s="160"/>
      <c r="AI45" s="147"/>
    </row>
    <row r="46" spans="1:35" s="11" customFormat="1" ht="105" customHeight="1" x14ac:dyDescent="0.25">
      <c r="A46" s="111">
        <v>19</v>
      </c>
      <c r="B46" s="113" t="s">
        <v>106</v>
      </c>
      <c r="C46" s="115" t="s">
        <v>107</v>
      </c>
      <c r="D46" s="94" t="s">
        <v>109</v>
      </c>
      <c r="E46" s="117"/>
      <c r="F46" s="80"/>
      <c r="G46" s="135" t="e">
        <f>(F46/F47)</f>
        <v>#DIV/0!</v>
      </c>
      <c r="H46" s="102" t="s">
        <v>108</v>
      </c>
      <c r="I46" s="104" t="s">
        <v>89</v>
      </c>
      <c r="J46" s="127" t="e">
        <f>IF(G46="vazio",0,IF(G46&lt;=30,5,0))</f>
        <v>#DIV/0!</v>
      </c>
      <c r="K46" s="80"/>
      <c r="L46" s="135" t="e">
        <f>(K46/K47)</f>
        <v>#DIV/0!</v>
      </c>
      <c r="M46" s="102" t="s">
        <v>108</v>
      </c>
      <c r="N46" s="104" t="s">
        <v>89</v>
      </c>
      <c r="O46" s="127" t="e">
        <f>IF(L46="vazio",0,IF(L46&lt;=30,5,0))</f>
        <v>#DIV/0!</v>
      </c>
      <c r="P46" s="80"/>
      <c r="Q46" s="135" t="e">
        <f>(P46/P47)</f>
        <v>#DIV/0!</v>
      </c>
      <c r="R46" s="102" t="s">
        <v>108</v>
      </c>
      <c r="S46" s="104" t="s">
        <v>89</v>
      </c>
      <c r="T46" s="127" t="e">
        <f>IF(Q46="vazio",0,IF(Q46&lt;=30,5,0))</f>
        <v>#DIV/0!</v>
      </c>
      <c r="U46" s="80"/>
      <c r="V46" s="135" t="e">
        <f>(U46/U47)</f>
        <v>#DIV/0!</v>
      </c>
      <c r="W46" s="102" t="s">
        <v>108</v>
      </c>
      <c r="X46" s="104" t="s">
        <v>89</v>
      </c>
      <c r="Y46" s="127" t="e">
        <f>IF(V46="vazio",0,IF(V46&lt;=30,5,0))</f>
        <v>#DIV/0!</v>
      </c>
      <c r="Z46" s="80"/>
      <c r="AA46" s="135" t="e">
        <f>(Z46/Z47)</f>
        <v>#DIV/0!</v>
      </c>
      <c r="AB46" s="102" t="s">
        <v>108</v>
      </c>
      <c r="AC46" s="104" t="s">
        <v>89</v>
      </c>
      <c r="AD46" s="127" t="e">
        <f>IF(AA46="vazio",0,IF(AA46&lt;=30,5,0))</f>
        <v>#DIV/0!</v>
      </c>
      <c r="AE46" s="80"/>
      <c r="AF46" s="135" t="e">
        <f>(AE46/AE47)</f>
        <v>#DIV/0!</v>
      </c>
      <c r="AG46" s="102" t="s">
        <v>108</v>
      </c>
      <c r="AH46" s="104" t="s">
        <v>89</v>
      </c>
      <c r="AI46" s="127" t="e">
        <f>IF(AF46="vazio",0,IF(AF46&lt;=30,5,0))</f>
        <v>#DIV/0!</v>
      </c>
    </row>
    <row r="47" spans="1:35" s="11" customFormat="1" ht="71.25" customHeight="1" x14ac:dyDescent="0.25">
      <c r="A47" s="112"/>
      <c r="B47" s="114"/>
      <c r="C47" s="116"/>
      <c r="D47" s="94" t="s">
        <v>110</v>
      </c>
      <c r="E47" s="117"/>
      <c r="F47" s="80"/>
      <c r="G47" s="135"/>
      <c r="H47" s="103"/>
      <c r="I47" s="105"/>
      <c r="J47" s="127"/>
      <c r="K47" s="80"/>
      <c r="L47" s="135"/>
      <c r="M47" s="103"/>
      <c r="N47" s="105"/>
      <c r="O47" s="127"/>
      <c r="P47" s="80"/>
      <c r="Q47" s="135"/>
      <c r="R47" s="103"/>
      <c r="S47" s="105"/>
      <c r="T47" s="127"/>
      <c r="U47" s="80"/>
      <c r="V47" s="135"/>
      <c r="W47" s="103"/>
      <c r="X47" s="105"/>
      <c r="Y47" s="127"/>
      <c r="Z47" s="80"/>
      <c r="AA47" s="135"/>
      <c r="AB47" s="103"/>
      <c r="AC47" s="105"/>
      <c r="AD47" s="127"/>
      <c r="AE47" s="80"/>
      <c r="AF47" s="135"/>
      <c r="AG47" s="103"/>
      <c r="AH47" s="105"/>
      <c r="AI47" s="127"/>
    </row>
    <row r="48" spans="1:35" ht="47.25" customHeight="1" x14ac:dyDescent="0.25">
      <c r="A48" s="120">
        <v>20</v>
      </c>
      <c r="B48" s="122" t="s">
        <v>69</v>
      </c>
      <c r="C48" s="124" t="s">
        <v>88</v>
      </c>
      <c r="D48" s="93" t="s">
        <v>44</v>
      </c>
      <c r="E48" s="126" t="s">
        <v>23</v>
      </c>
      <c r="F48" s="79"/>
      <c r="G48" s="101" t="e">
        <f t="shared" ref="G48" si="60">F48/F49</f>
        <v>#DIV/0!</v>
      </c>
      <c r="H48" s="118" t="s">
        <v>112</v>
      </c>
      <c r="I48" s="109" t="s">
        <v>111</v>
      </c>
      <c r="J48" s="107" t="e">
        <f>IF(G48="vazio",0,IF(G48&gt;=90%,2,0))</f>
        <v>#DIV/0!</v>
      </c>
      <c r="K48" s="79"/>
      <c r="L48" s="101" t="e">
        <f t="shared" ref="L48" si="61">K48/K49</f>
        <v>#DIV/0!</v>
      </c>
      <c r="M48" s="118" t="s">
        <v>112</v>
      </c>
      <c r="N48" s="109" t="s">
        <v>111</v>
      </c>
      <c r="O48" s="107" t="e">
        <f>IF(L48="vazio",0,IF(L48&gt;=90%,2,0))</f>
        <v>#DIV/0!</v>
      </c>
      <c r="P48" s="79"/>
      <c r="Q48" s="101" t="e">
        <f t="shared" ref="Q48" si="62">P48/P49</f>
        <v>#DIV/0!</v>
      </c>
      <c r="R48" s="118" t="s">
        <v>112</v>
      </c>
      <c r="S48" s="109" t="s">
        <v>111</v>
      </c>
      <c r="T48" s="107" t="e">
        <f>IF(Q48="vazio",0,IF(Q48&gt;=90%,2,0))</f>
        <v>#DIV/0!</v>
      </c>
      <c r="U48" s="79"/>
      <c r="V48" s="101" t="e">
        <f t="shared" ref="V48" si="63">U48/U49</f>
        <v>#DIV/0!</v>
      </c>
      <c r="W48" s="118" t="s">
        <v>112</v>
      </c>
      <c r="X48" s="109" t="s">
        <v>111</v>
      </c>
      <c r="Y48" s="107" t="e">
        <f>IF(V48="vazio",0,IF(V48&gt;=90%,2,0))</f>
        <v>#DIV/0!</v>
      </c>
      <c r="Z48" s="79"/>
      <c r="AA48" s="101" t="e">
        <f t="shared" ref="AA48" si="64">Z48/Z49</f>
        <v>#DIV/0!</v>
      </c>
      <c r="AB48" s="118" t="s">
        <v>112</v>
      </c>
      <c r="AC48" s="109" t="s">
        <v>111</v>
      </c>
      <c r="AD48" s="107" t="e">
        <f>IF(AA48="vazio",0,IF(AA48&gt;=90%,2,0))</f>
        <v>#DIV/0!</v>
      </c>
      <c r="AE48" s="79"/>
      <c r="AF48" s="101" t="e">
        <f t="shared" ref="AF48" si="65">AE48/AE49</f>
        <v>#DIV/0!</v>
      </c>
      <c r="AG48" s="118" t="s">
        <v>112</v>
      </c>
      <c r="AH48" s="109" t="s">
        <v>111</v>
      </c>
      <c r="AI48" s="107" t="e">
        <f>IF(AF48="vazio",0,IF(AF48&gt;=90%,2,0))</f>
        <v>#DIV/0!</v>
      </c>
    </row>
    <row r="49" spans="1:35" ht="49.5" customHeight="1" x14ac:dyDescent="0.25">
      <c r="A49" s="121"/>
      <c r="B49" s="123"/>
      <c r="C49" s="125"/>
      <c r="D49" s="93" t="s">
        <v>45</v>
      </c>
      <c r="E49" s="126"/>
      <c r="F49" s="79"/>
      <c r="G49" s="101"/>
      <c r="H49" s="119"/>
      <c r="I49" s="110"/>
      <c r="J49" s="108"/>
      <c r="K49" s="79"/>
      <c r="L49" s="101"/>
      <c r="M49" s="119"/>
      <c r="N49" s="110"/>
      <c r="O49" s="108"/>
      <c r="P49" s="79"/>
      <c r="Q49" s="101"/>
      <c r="R49" s="119"/>
      <c r="S49" s="110"/>
      <c r="T49" s="108"/>
      <c r="U49" s="79"/>
      <c r="V49" s="101"/>
      <c r="W49" s="119"/>
      <c r="X49" s="110"/>
      <c r="Y49" s="108"/>
      <c r="Z49" s="79"/>
      <c r="AA49" s="101"/>
      <c r="AB49" s="119"/>
      <c r="AC49" s="110"/>
      <c r="AD49" s="108"/>
      <c r="AE49" s="79"/>
      <c r="AF49" s="101"/>
      <c r="AG49" s="119"/>
      <c r="AH49" s="110"/>
      <c r="AI49" s="108"/>
    </row>
    <row r="50" spans="1:35" s="11" customFormat="1" ht="50.25" customHeight="1" x14ac:dyDescent="0.25">
      <c r="A50" s="111">
        <v>21</v>
      </c>
      <c r="B50" s="113" t="s">
        <v>206</v>
      </c>
      <c r="C50" s="115" t="s">
        <v>88</v>
      </c>
      <c r="D50" s="94" t="s">
        <v>113</v>
      </c>
      <c r="E50" s="117"/>
      <c r="F50" s="80"/>
      <c r="G50" s="135" t="e">
        <f>(F50/F51)</f>
        <v>#DIV/0!</v>
      </c>
      <c r="H50" s="102" t="s">
        <v>115</v>
      </c>
      <c r="I50" s="104" t="s">
        <v>89</v>
      </c>
      <c r="J50" s="127" t="e">
        <f>IF(G50="vazio",0,IF(G50&gt;=1.5,3,0))</f>
        <v>#DIV/0!</v>
      </c>
      <c r="K50" s="80"/>
      <c r="L50" s="135" t="e">
        <f>(K50/K51)</f>
        <v>#DIV/0!</v>
      </c>
      <c r="M50" s="102" t="s">
        <v>115</v>
      </c>
      <c r="N50" s="104" t="s">
        <v>89</v>
      </c>
      <c r="O50" s="127" t="e">
        <f>IF(L50="vazio",0,IF(L50&gt;=1.5,3,0))</f>
        <v>#DIV/0!</v>
      </c>
      <c r="P50" s="80"/>
      <c r="Q50" s="135" t="e">
        <f>(P50/P51)</f>
        <v>#DIV/0!</v>
      </c>
      <c r="R50" s="102" t="s">
        <v>115</v>
      </c>
      <c r="S50" s="104" t="s">
        <v>89</v>
      </c>
      <c r="T50" s="127" t="e">
        <f>IF(Q50="vazio",0,IF(Q50&gt;=1.5,3,0))</f>
        <v>#DIV/0!</v>
      </c>
      <c r="U50" s="80"/>
      <c r="V50" s="135" t="e">
        <f>(U50/U51)</f>
        <v>#DIV/0!</v>
      </c>
      <c r="W50" s="102" t="s">
        <v>115</v>
      </c>
      <c r="X50" s="104" t="s">
        <v>89</v>
      </c>
      <c r="Y50" s="127" t="e">
        <f>IF(V50="vazio",0,IF(V50&gt;=1.5,3,0))</f>
        <v>#DIV/0!</v>
      </c>
      <c r="Z50" s="80"/>
      <c r="AA50" s="135" t="e">
        <f>(Z50/Z51)</f>
        <v>#DIV/0!</v>
      </c>
      <c r="AB50" s="102" t="s">
        <v>115</v>
      </c>
      <c r="AC50" s="104" t="s">
        <v>89</v>
      </c>
      <c r="AD50" s="127" t="e">
        <f>IF(AA50="vazio",0,IF(AA50&gt;=1.5,3,0))</f>
        <v>#DIV/0!</v>
      </c>
      <c r="AE50" s="80"/>
      <c r="AF50" s="135" t="e">
        <f>(AE50/AE51)</f>
        <v>#DIV/0!</v>
      </c>
      <c r="AG50" s="102" t="s">
        <v>115</v>
      </c>
      <c r="AH50" s="104" t="s">
        <v>89</v>
      </c>
      <c r="AI50" s="127" t="e">
        <f>IF(AF50="vazio",0,IF(AF50&gt;=1.5,3,0))</f>
        <v>#DIV/0!</v>
      </c>
    </row>
    <row r="51" spans="1:35" s="11" customFormat="1" ht="49.5" customHeight="1" x14ac:dyDescent="0.25">
      <c r="A51" s="112"/>
      <c r="B51" s="114"/>
      <c r="C51" s="116"/>
      <c r="D51" s="94" t="s">
        <v>114</v>
      </c>
      <c r="E51" s="117"/>
      <c r="F51" s="80"/>
      <c r="G51" s="135"/>
      <c r="H51" s="103"/>
      <c r="I51" s="105"/>
      <c r="J51" s="127"/>
      <c r="K51" s="80"/>
      <c r="L51" s="135"/>
      <c r="M51" s="103"/>
      <c r="N51" s="105"/>
      <c r="O51" s="127"/>
      <c r="P51" s="80"/>
      <c r="Q51" s="135"/>
      <c r="R51" s="103"/>
      <c r="S51" s="105"/>
      <c r="T51" s="127"/>
      <c r="U51" s="80"/>
      <c r="V51" s="135"/>
      <c r="W51" s="103"/>
      <c r="X51" s="105"/>
      <c r="Y51" s="127"/>
      <c r="Z51" s="80"/>
      <c r="AA51" s="135"/>
      <c r="AB51" s="103"/>
      <c r="AC51" s="105"/>
      <c r="AD51" s="127"/>
      <c r="AE51" s="80"/>
      <c r="AF51" s="135"/>
      <c r="AG51" s="103"/>
      <c r="AH51" s="105"/>
      <c r="AI51" s="127"/>
    </row>
    <row r="52" spans="1:35" ht="47.25" customHeight="1" x14ac:dyDescent="0.25">
      <c r="A52" s="120">
        <v>22</v>
      </c>
      <c r="B52" s="122" t="s">
        <v>228</v>
      </c>
      <c r="C52" s="124" t="s">
        <v>229</v>
      </c>
      <c r="D52" s="93" t="s">
        <v>230</v>
      </c>
      <c r="E52" s="126" t="s">
        <v>23</v>
      </c>
      <c r="F52" s="79"/>
      <c r="G52" s="101" t="e">
        <f t="shared" ref="G52:G54" si="66">F52/F53</f>
        <v>#DIV/0!</v>
      </c>
      <c r="H52" s="118">
        <v>1</v>
      </c>
      <c r="I52" s="109" t="s">
        <v>232</v>
      </c>
      <c r="J52" s="107" t="e">
        <f>IF(G52="vazio",0,IF(G52&gt;=100%,2,0))</f>
        <v>#DIV/0!</v>
      </c>
      <c r="K52" s="79"/>
      <c r="L52" s="101" t="e">
        <f t="shared" ref="L52" si="67">K52/K53</f>
        <v>#DIV/0!</v>
      </c>
      <c r="M52" s="118">
        <v>1</v>
      </c>
      <c r="N52" s="109" t="s">
        <v>232</v>
      </c>
      <c r="O52" s="107" t="e">
        <f>IF(L52="vazio",0,IF(L52&gt;=100%,2,0))</f>
        <v>#DIV/0!</v>
      </c>
      <c r="P52" s="79"/>
      <c r="Q52" s="101" t="e">
        <f t="shared" ref="Q52" si="68">P52/P53</f>
        <v>#DIV/0!</v>
      </c>
      <c r="R52" s="118">
        <v>1</v>
      </c>
      <c r="S52" s="109" t="s">
        <v>232</v>
      </c>
      <c r="T52" s="107" t="e">
        <f>IF(Q52="vazio",0,IF(Q52&gt;=100%,2,0))</f>
        <v>#DIV/0!</v>
      </c>
      <c r="U52" s="79"/>
      <c r="V52" s="101" t="e">
        <f t="shared" ref="V52" si="69">U52/U53</f>
        <v>#DIV/0!</v>
      </c>
      <c r="W52" s="118">
        <v>1</v>
      </c>
      <c r="X52" s="109" t="s">
        <v>232</v>
      </c>
      <c r="Y52" s="107" t="e">
        <f>IF(V52="vazio",0,IF(V52&gt;=100%,2,0))</f>
        <v>#DIV/0!</v>
      </c>
      <c r="Z52" s="79"/>
      <c r="AA52" s="101" t="e">
        <f t="shared" ref="AA52" si="70">Z52/Z53</f>
        <v>#DIV/0!</v>
      </c>
      <c r="AB52" s="118">
        <v>1</v>
      </c>
      <c r="AC52" s="109" t="s">
        <v>232</v>
      </c>
      <c r="AD52" s="107" t="e">
        <f>IF(AA52="vazio",0,IF(AA52&gt;=100%,2,0))</f>
        <v>#DIV/0!</v>
      </c>
      <c r="AE52" s="79"/>
      <c r="AF52" s="101" t="e">
        <f t="shared" ref="AF52" si="71">AE52/AE53</f>
        <v>#DIV/0!</v>
      </c>
      <c r="AG52" s="118">
        <v>1</v>
      </c>
      <c r="AH52" s="109" t="s">
        <v>232</v>
      </c>
      <c r="AI52" s="107" t="e">
        <f>IF(AF52="vazio",0,IF(AF52&gt;=100%,2,0))</f>
        <v>#DIV/0!</v>
      </c>
    </row>
    <row r="53" spans="1:35" ht="49.5" customHeight="1" x14ac:dyDescent="0.25">
      <c r="A53" s="121"/>
      <c r="B53" s="123"/>
      <c r="C53" s="125"/>
      <c r="D53" s="93" t="s">
        <v>231</v>
      </c>
      <c r="E53" s="126"/>
      <c r="F53" s="79"/>
      <c r="G53" s="101"/>
      <c r="H53" s="119"/>
      <c r="I53" s="110"/>
      <c r="J53" s="108"/>
      <c r="K53" s="79"/>
      <c r="L53" s="101"/>
      <c r="M53" s="119"/>
      <c r="N53" s="110"/>
      <c r="O53" s="108"/>
      <c r="P53" s="79"/>
      <c r="Q53" s="101"/>
      <c r="R53" s="119"/>
      <c r="S53" s="110"/>
      <c r="T53" s="108"/>
      <c r="U53" s="79"/>
      <c r="V53" s="101"/>
      <c r="W53" s="119"/>
      <c r="X53" s="110"/>
      <c r="Y53" s="108"/>
      <c r="Z53" s="79"/>
      <c r="AA53" s="101"/>
      <c r="AB53" s="119"/>
      <c r="AC53" s="110"/>
      <c r="AD53" s="108"/>
      <c r="AE53" s="79"/>
      <c r="AF53" s="101"/>
      <c r="AG53" s="119"/>
      <c r="AH53" s="110"/>
      <c r="AI53" s="108"/>
    </row>
    <row r="54" spans="1:35" s="11" customFormat="1" ht="50.25" customHeight="1" x14ac:dyDescent="0.25">
      <c r="A54" s="111">
        <v>23</v>
      </c>
      <c r="B54" s="113" t="s">
        <v>233</v>
      </c>
      <c r="C54" s="115" t="s">
        <v>229</v>
      </c>
      <c r="D54" s="94" t="s">
        <v>234</v>
      </c>
      <c r="E54" s="117" t="s">
        <v>23</v>
      </c>
      <c r="F54" s="80"/>
      <c r="G54" s="101" t="e">
        <f t="shared" si="66"/>
        <v>#DIV/0!</v>
      </c>
      <c r="H54" s="133">
        <v>1</v>
      </c>
      <c r="I54" s="131" t="s">
        <v>232</v>
      </c>
      <c r="J54" s="99" t="e">
        <f>IF(G54="vazio",0,IF(G54&gt;=100%,2,0))</f>
        <v>#DIV/0!</v>
      </c>
      <c r="K54" s="80"/>
      <c r="L54" s="101" t="e">
        <f t="shared" ref="L54" si="72">K54/K55</f>
        <v>#DIV/0!</v>
      </c>
      <c r="M54" s="133">
        <v>1</v>
      </c>
      <c r="N54" s="131" t="s">
        <v>232</v>
      </c>
      <c r="O54" s="99" t="e">
        <f>IF(L54="vazio",0,IF(L54&gt;=100%,2,0))</f>
        <v>#DIV/0!</v>
      </c>
      <c r="P54" s="80"/>
      <c r="Q54" s="101" t="e">
        <f t="shared" ref="Q54" si="73">P54/P55</f>
        <v>#DIV/0!</v>
      </c>
      <c r="R54" s="133">
        <v>1</v>
      </c>
      <c r="S54" s="131" t="s">
        <v>232</v>
      </c>
      <c r="T54" s="99" t="e">
        <f>IF(Q54="vazio",0,IF(Q54&gt;=100%,2,0))</f>
        <v>#DIV/0!</v>
      </c>
      <c r="U54" s="80"/>
      <c r="V54" s="101" t="e">
        <f t="shared" ref="V54" si="74">U54/U55</f>
        <v>#DIV/0!</v>
      </c>
      <c r="W54" s="133">
        <v>1</v>
      </c>
      <c r="X54" s="131" t="s">
        <v>232</v>
      </c>
      <c r="Y54" s="99" t="e">
        <f>IF(V54="vazio",0,IF(V54&gt;=100%,2,0))</f>
        <v>#DIV/0!</v>
      </c>
      <c r="Z54" s="80"/>
      <c r="AA54" s="101" t="e">
        <f t="shared" ref="AA54" si="75">Z54/Z55</f>
        <v>#DIV/0!</v>
      </c>
      <c r="AB54" s="133">
        <v>1</v>
      </c>
      <c r="AC54" s="131" t="s">
        <v>232</v>
      </c>
      <c r="AD54" s="99" t="e">
        <f>IF(AA54="vazio",0,IF(AA54&gt;=100%,2,0))</f>
        <v>#DIV/0!</v>
      </c>
      <c r="AE54" s="80"/>
      <c r="AF54" s="101" t="e">
        <f t="shared" ref="AF54" si="76">AE54/AE55</f>
        <v>#DIV/0!</v>
      </c>
      <c r="AG54" s="133">
        <v>1</v>
      </c>
      <c r="AH54" s="131" t="s">
        <v>232</v>
      </c>
      <c r="AI54" s="99" t="e">
        <f>IF(AF54="vazio",0,IF(AF54&gt;=100%,2,0))</f>
        <v>#DIV/0!</v>
      </c>
    </row>
    <row r="55" spans="1:35" s="11" customFormat="1" ht="49.5" customHeight="1" x14ac:dyDescent="0.25">
      <c r="A55" s="112"/>
      <c r="B55" s="114"/>
      <c r="C55" s="116"/>
      <c r="D55" s="94" t="s">
        <v>235</v>
      </c>
      <c r="E55" s="117"/>
      <c r="F55" s="80"/>
      <c r="G55" s="101"/>
      <c r="H55" s="134"/>
      <c r="I55" s="132"/>
      <c r="J55" s="100"/>
      <c r="K55" s="80"/>
      <c r="L55" s="101"/>
      <c r="M55" s="134"/>
      <c r="N55" s="132"/>
      <c r="O55" s="100"/>
      <c r="P55" s="80"/>
      <c r="Q55" s="101"/>
      <c r="R55" s="134"/>
      <c r="S55" s="132"/>
      <c r="T55" s="100"/>
      <c r="U55" s="80"/>
      <c r="V55" s="101"/>
      <c r="W55" s="134"/>
      <c r="X55" s="132"/>
      <c r="Y55" s="100"/>
      <c r="Z55" s="80"/>
      <c r="AA55" s="101"/>
      <c r="AB55" s="134"/>
      <c r="AC55" s="132"/>
      <c r="AD55" s="100"/>
      <c r="AE55" s="80"/>
      <c r="AF55" s="101"/>
      <c r="AG55" s="134"/>
      <c r="AH55" s="132"/>
      <c r="AI55" s="100"/>
    </row>
    <row r="56" spans="1:35" ht="116.25" customHeight="1" x14ac:dyDescent="0.25">
      <c r="A56" s="120">
        <v>24</v>
      </c>
      <c r="B56" s="122" t="s">
        <v>116</v>
      </c>
      <c r="C56" s="124" t="s">
        <v>88</v>
      </c>
      <c r="D56" s="93" t="s">
        <v>117</v>
      </c>
      <c r="E56" s="126" t="s">
        <v>23</v>
      </c>
      <c r="F56" s="95"/>
      <c r="G56" s="101" t="e">
        <f>(F56/F57)</f>
        <v>#DIV/0!</v>
      </c>
      <c r="H56" s="118" t="s">
        <v>120</v>
      </c>
      <c r="I56" s="109" t="s">
        <v>119</v>
      </c>
      <c r="J56" s="107" t="e">
        <f>IF(G56="vazio",0,IF(G56&lt;2,2,0))</f>
        <v>#DIV/0!</v>
      </c>
      <c r="K56" s="95"/>
      <c r="L56" s="101" t="e">
        <f>(K56/K57)</f>
        <v>#DIV/0!</v>
      </c>
      <c r="M56" s="118" t="s">
        <v>120</v>
      </c>
      <c r="N56" s="109" t="s">
        <v>119</v>
      </c>
      <c r="O56" s="107" t="e">
        <f>IF(L56="vazio",0,IF(L56&lt;2,2,0))</f>
        <v>#DIV/0!</v>
      </c>
      <c r="P56" s="95"/>
      <c r="Q56" s="130" t="e">
        <f>(P56/P57)</f>
        <v>#DIV/0!</v>
      </c>
      <c r="R56" s="118" t="s">
        <v>120</v>
      </c>
      <c r="S56" s="109" t="s">
        <v>119</v>
      </c>
      <c r="T56" s="107" t="e">
        <f>IF(Q56="vazio",0,IF(Q56&lt;2,2,0))</f>
        <v>#DIV/0!</v>
      </c>
      <c r="U56" s="95"/>
      <c r="V56" s="230" t="e">
        <f>(U56/U57)</f>
        <v>#DIV/0!</v>
      </c>
      <c r="W56" s="118" t="s">
        <v>120</v>
      </c>
      <c r="X56" s="109" t="s">
        <v>119</v>
      </c>
      <c r="Y56" s="107" t="e">
        <f>IF(V56="vazio",0,IF(V56&lt;2%,2,0))</f>
        <v>#DIV/0!</v>
      </c>
      <c r="Z56" s="95"/>
      <c r="AA56" s="230" t="e">
        <f>(Z56/Z57)</f>
        <v>#DIV/0!</v>
      </c>
      <c r="AB56" s="118" t="s">
        <v>120</v>
      </c>
      <c r="AC56" s="109" t="s">
        <v>119</v>
      </c>
      <c r="AD56" s="107" t="e">
        <f>IF(AA56="vazio",0,IF(AA56&lt;2%,2,0))</f>
        <v>#DIV/0!</v>
      </c>
      <c r="AE56" s="95"/>
      <c r="AF56" s="230" t="e">
        <f>(AE56/AE57)</f>
        <v>#DIV/0!</v>
      </c>
      <c r="AG56" s="118" t="s">
        <v>120</v>
      </c>
      <c r="AH56" s="109" t="s">
        <v>119</v>
      </c>
      <c r="AI56" s="107" t="e">
        <f>IF(AF56="vazio",0,IF(AF56&lt;2%,2,0))</f>
        <v>#DIV/0!</v>
      </c>
    </row>
    <row r="57" spans="1:35" ht="93.75" customHeight="1" x14ac:dyDescent="0.25">
      <c r="A57" s="121"/>
      <c r="B57" s="123"/>
      <c r="C57" s="125"/>
      <c r="D57" s="93" t="s">
        <v>118</v>
      </c>
      <c r="E57" s="126"/>
      <c r="F57" s="79"/>
      <c r="G57" s="101"/>
      <c r="H57" s="119"/>
      <c r="I57" s="110"/>
      <c r="J57" s="108"/>
      <c r="K57" s="79"/>
      <c r="L57" s="101"/>
      <c r="M57" s="119"/>
      <c r="N57" s="110"/>
      <c r="O57" s="108"/>
      <c r="P57" s="79"/>
      <c r="Q57" s="130"/>
      <c r="R57" s="119"/>
      <c r="S57" s="110"/>
      <c r="T57" s="108"/>
      <c r="U57" s="79"/>
      <c r="V57" s="230"/>
      <c r="W57" s="119"/>
      <c r="X57" s="110"/>
      <c r="Y57" s="108"/>
      <c r="Z57" s="79"/>
      <c r="AA57" s="230"/>
      <c r="AB57" s="119"/>
      <c r="AC57" s="110"/>
      <c r="AD57" s="108"/>
      <c r="AE57" s="79"/>
      <c r="AF57" s="230"/>
      <c r="AG57" s="119"/>
      <c r="AH57" s="110"/>
      <c r="AI57" s="108"/>
    </row>
    <row r="58" spans="1:35" s="11" customFormat="1" ht="156" customHeight="1" x14ac:dyDescent="0.25">
      <c r="A58" s="111">
        <v>25</v>
      </c>
      <c r="B58" s="113" t="s">
        <v>121</v>
      </c>
      <c r="C58" s="115" t="s">
        <v>124</v>
      </c>
      <c r="D58" s="94" t="s">
        <v>122</v>
      </c>
      <c r="E58" s="129">
        <v>100</v>
      </c>
      <c r="F58" s="80"/>
      <c r="G58" s="128" t="e">
        <f>F58/F59*$E$58</f>
        <v>#DIV/0!</v>
      </c>
      <c r="H58" s="102" t="s">
        <v>126</v>
      </c>
      <c r="I58" s="104" t="s">
        <v>125</v>
      </c>
      <c r="J58" s="127" t="e">
        <f>IF(G58="vazio",0,IF(G58&gt;=7,2,0))</f>
        <v>#DIV/0!</v>
      </c>
      <c r="K58" s="80"/>
      <c r="L58" s="128" t="e">
        <f>K58/K59*$E$58</f>
        <v>#DIV/0!</v>
      </c>
      <c r="M58" s="102" t="s">
        <v>126</v>
      </c>
      <c r="N58" s="104" t="s">
        <v>125</v>
      </c>
      <c r="O58" s="127" t="e">
        <f>IF(L58="vazio",0,IF(L58&gt;=7,2,0))</f>
        <v>#DIV/0!</v>
      </c>
      <c r="P58" s="80"/>
      <c r="Q58" s="128" t="e">
        <f>P58/P59*$E$58</f>
        <v>#DIV/0!</v>
      </c>
      <c r="R58" s="102" t="s">
        <v>126</v>
      </c>
      <c r="S58" s="104" t="s">
        <v>125</v>
      </c>
      <c r="T58" s="127" t="e">
        <f>IF(Q58="vazio",0,IF(Q58&gt;=7,2,0))</f>
        <v>#DIV/0!</v>
      </c>
      <c r="U58" s="80"/>
      <c r="V58" s="128" t="e">
        <f>U58/U59*$E$58</f>
        <v>#DIV/0!</v>
      </c>
      <c r="W58" s="102" t="s">
        <v>126</v>
      </c>
      <c r="X58" s="104" t="s">
        <v>125</v>
      </c>
      <c r="Y58" s="127" t="e">
        <f>IF(V58="vazio",0,IF(V58&gt;=7,2,0))</f>
        <v>#DIV/0!</v>
      </c>
      <c r="Z58" s="80"/>
      <c r="AA58" s="128" t="e">
        <f>Z58/Z59*$E$58</f>
        <v>#DIV/0!</v>
      </c>
      <c r="AB58" s="102" t="s">
        <v>126</v>
      </c>
      <c r="AC58" s="104" t="s">
        <v>125</v>
      </c>
      <c r="AD58" s="127" t="e">
        <f>IF(AA58="vazio",0,IF(AA58&gt;=7,2,0))</f>
        <v>#DIV/0!</v>
      </c>
      <c r="AE58" s="80"/>
      <c r="AF58" s="128" t="e">
        <f>AE58/AE59*$E$58</f>
        <v>#DIV/0!</v>
      </c>
      <c r="AG58" s="102" t="s">
        <v>126</v>
      </c>
      <c r="AH58" s="104" t="s">
        <v>125</v>
      </c>
      <c r="AI58" s="127" t="e">
        <f>IF(AF58="vazio",0,IF(AF58&gt;=7,2,0))</f>
        <v>#DIV/0!</v>
      </c>
    </row>
    <row r="59" spans="1:35" s="11" customFormat="1" ht="72.75" customHeight="1" x14ac:dyDescent="0.25">
      <c r="A59" s="112"/>
      <c r="B59" s="114"/>
      <c r="C59" s="116"/>
      <c r="D59" s="94" t="s">
        <v>123</v>
      </c>
      <c r="E59" s="129"/>
      <c r="F59" s="80"/>
      <c r="G59" s="128"/>
      <c r="H59" s="103"/>
      <c r="I59" s="105"/>
      <c r="J59" s="127"/>
      <c r="K59" s="80"/>
      <c r="L59" s="128"/>
      <c r="M59" s="103"/>
      <c r="N59" s="105"/>
      <c r="O59" s="127"/>
      <c r="P59" s="80"/>
      <c r="Q59" s="128"/>
      <c r="R59" s="103"/>
      <c r="S59" s="105"/>
      <c r="T59" s="127"/>
      <c r="U59" s="80"/>
      <c r="V59" s="128"/>
      <c r="W59" s="103"/>
      <c r="X59" s="105"/>
      <c r="Y59" s="127"/>
      <c r="Z59" s="80"/>
      <c r="AA59" s="128"/>
      <c r="AB59" s="103"/>
      <c r="AC59" s="105"/>
      <c r="AD59" s="127"/>
      <c r="AE59" s="80"/>
      <c r="AF59" s="128"/>
      <c r="AG59" s="103"/>
      <c r="AH59" s="105"/>
      <c r="AI59" s="127"/>
    </row>
    <row r="60" spans="1:35" ht="116.25" customHeight="1" x14ac:dyDescent="0.25">
      <c r="A60" s="120">
        <v>26</v>
      </c>
      <c r="B60" s="122" t="s">
        <v>218</v>
      </c>
      <c r="C60" s="124" t="s">
        <v>224</v>
      </c>
      <c r="D60" s="93" t="s">
        <v>219</v>
      </c>
      <c r="E60" s="126" t="s">
        <v>23</v>
      </c>
      <c r="F60" s="79"/>
      <c r="G60" s="101" t="e">
        <f t="shared" ref="G60:G62" si="77">F60/F61</f>
        <v>#DIV/0!</v>
      </c>
      <c r="H60" s="118">
        <v>1</v>
      </c>
      <c r="I60" s="109" t="s">
        <v>89</v>
      </c>
      <c r="J60" s="107" t="e">
        <f>IF(G60="vazio",0,IF(G60&gt;=100%,2,0))</f>
        <v>#DIV/0!</v>
      </c>
      <c r="K60" s="79"/>
      <c r="L60" s="101" t="e">
        <f t="shared" ref="L60" si="78">K60/K61</f>
        <v>#DIV/0!</v>
      </c>
      <c r="M60" s="118">
        <v>1</v>
      </c>
      <c r="N60" s="109" t="s">
        <v>89</v>
      </c>
      <c r="O60" s="107" t="e">
        <f>IF(L60="vazio",0,IF(L60&gt;=100%,2,0))</f>
        <v>#DIV/0!</v>
      </c>
      <c r="P60" s="79"/>
      <c r="Q60" s="101" t="e">
        <f t="shared" ref="Q60" si="79">P60/P61</f>
        <v>#DIV/0!</v>
      </c>
      <c r="R60" s="118">
        <v>1</v>
      </c>
      <c r="S60" s="109" t="s">
        <v>89</v>
      </c>
      <c r="T60" s="107" t="e">
        <f>IF(Q60="vazio",0,IF(Q60&gt;=100%,2,0))</f>
        <v>#DIV/0!</v>
      </c>
      <c r="U60" s="79"/>
      <c r="V60" s="101" t="e">
        <f t="shared" ref="V60" si="80">U60/U61</f>
        <v>#DIV/0!</v>
      </c>
      <c r="W60" s="118">
        <v>1</v>
      </c>
      <c r="X60" s="109" t="s">
        <v>89</v>
      </c>
      <c r="Y60" s="107" t="e">
        <f>IF(V60="vazio",0,IF(V60&gt;=100%,2,0))</f>
        <v>#DIV/0!</v>
      </c>
      <c r="Z60" s="79"/>
      <c r="AA60" s="101" t="e">
        <f t="shared" ref="AA60" si="81">Z60/Z61</f>
        <v>#DIV/0!</v>
      </c>
      <c r="AB60" s="118">
        <v>1</v>
      </c>
      <c r="AC60" s="109" t="s">
        <v>89</v>
      </c>
      <c r="AD60" s="107" t="e">
        <f>IF(AA60="vazio",0,IF(AA60&gt;=100%,2,0))</f>
        <v>#DIV/0!</v>
      </c>
      <c r="AE60" s="79"/>
      <c r="AF60" s="101" t="e">
        <f t="shared" ref="AF60" si="82">AE60/AE61</f>
        <v>#DIV/0!</v>
      </c>
      <c r="AG60" s="118">
        <v>1</v>
      </c>
      <c r="AH60" s="109" t="s">
        <v>89</v>
      </c>
      <c r="AI60" s="107" t="e">
        <f>IF(AF60="vazio",0,IF(AF60&gt;=100%,2,0))</f>
        <v>#DIV/0!</v>
      </c>
    </row>
    <row r="61" spans="1:35" ht="93.75" customHeight="1" x14ac:dyDescent="0.25">
      <c r="A61" s="121"/>
      <c r="B61" s="123"/>
      <c r="C61" s="125"/>
      <c r="D61" s="93" t="s">
        <v>220</v>
      </c>
      <c r="E61" s="126"/>
      <c r="F61" s="79"/>
      <c r="G61" s="101"/>
      <c r="H61" s="119"/>
      <c r="I61" s="110"/>
      <c r="J61" s="108"/>
      <c r="K61" s="79"/>
      <c r="L61" s="101"/>
      <c r="M61" s="119"/>
      <c r="N61" s="110"/>
      <c r="O61" s="108"/>
      <c r="P61" s="79"/>
      <c r="Q61" s="101"/>
      <c r="R61" s="119"/>
      <c r="S61" s="110"/>
      <c r="T61" s="108"/>
      <c r="U61" s="79"/>
      <c r="V61" s="101"/>
      <c r="W61" s="119"/>
      <c r="X61" s="110"/>
      <c r="Y61" s="108"/>
      <c r="Z61" s="79"/>
      <c r="AA61" s="101"/>
      <c r="AB61" s="119"/>
      <c r="AC61" s="110"/>
      <c r="AD61" s="108"/>
      <c r="AE61" s="79"/>
      <c r="AF61" s="101"/>
      <c r="AG61" s="119"/>
      <c r="AH61" s="110"/>
      <c r="AI61" s="108"/>
    </row>
    <row r="62" spans="1:35" s="11" customFormat="1" ht="156" customHeight="1" x14ac:dyDescent="0.25">
      <c r="A62" s="111">
        <v>27</v>
      </c>
      <c r="B62" s="113" t="s">
        <v>221</v>
      </c>
      <c r="C62" s="115" t="s">
        <v>224</v>
      </c>
      <c r="D62" s="94" t="s">
        <v>222</v>
      </c>
      <c r="E62" s="117" t="s">
        <v>23</v>
      </c>
      <c r="F62" s="80"/>
      <c r="G62" s="101" t="e">
        <f t="shared" si="77"/>
        <v>#DIV/0!</v>
      </c>
      <c r="H62" s="102">
        <v>1</v>
      </c>
      <c r="I62" s="104" t="s">
        <v>89</v>
      </c>
      <c r="J62" s="99" t="e">
        <f>IF(G62="vazio",0,IF(G62&gt;=100%,2,0))</f>
        <v>#DIV/0!</v>
      </c>
      <c r="K62" s="80"/>
      <c r="L62" s="101" t="e">
        <f t="shared" ref="L62" si="83">K62/K63</f>
        <v>#DIV/0!</v>
      </c>
      <c r="M62" s="102">
        <v>1</v>
      </c>
      <c r="N62" s="104" t="s">
        <v>89</v>
      </c>
      <c r="O62" s="99" t="e">
        <f>IF(L62="vazio",0,IF(L62&gt;=100%,2,0))</f>
        <v>#DIV/0!</v>
      </c>
      <c r="P62" s="80"/>
      <c r="Q62" s="101" t="e">
        <f t="shared" ref="Q62" si="84">P62/P63</f>
        <v>#DIV/0!</v>
      </c>
      <c r="R62" s="102">
        <v>1</v>
      </c>
      <c r="S62" s="104" t="s">
        <v>89</v>
      </c>
      <c r="T62" s="99" t="e">
        <f>IF(Q62="vazio",0,IF(Q62&gt;=100%,2,0))</f>
        <v>#DIV/0!</v>
      </c>
      <c r="U62" s="80"/>
      <c r="V62" s="101" t="e">
        <f t="shared" ref="V62" si="85">U62/U63</f>
        <v>#DIV/0!</v>
      </c>
      <c r="W62" s="102">
        <v>1</v>
      </c>
      <c r="X62" s="104" t="s">
        <v>89</v>
      </c>
      <c r="Y62" s="99" t="e">
        <f>IF(V62="vazio",0,IF(V62&gt;=100%,2,0))</f>
        <v>#DIV/0!</v>
      </c>
      <c r="Z62" s="80"/>
      <c r="AA62" s="101" t="e">
        <f t="shared" ref="AA62" si="86">Z62/Z63</f>
        <v>#DIV/0!</v>
      </c>
      <c r="AB62" s="102">
        <v>1</v>
      </c>
      <c r="AC62" s="104" t="s">
        <v>89</v>
      </c>
      <c r="AD62" s="99" t="e">
        <f>IF(AA62="vazio",0,IF(AA62&gt;=100%,2,0))</f>
        <v>#DIV/0!</v>
      </c>
      <c r="AE62" s="80"/>
      <c r="AF62" s="101" t="e">
        <f t="shared" ref="AF62" si="87">AE62/AE63</f>
        <v>#DIV/0!</v>
      </c>
      <c r="AG62" s="102">
        <v>1</v>
      </c>
      <c r="AH62" s="104" t="s">
        <v>89</v>
      </c>
      <c r="AI62" s="99" t="e">
        <f>IF(AF62="vazio",0,IF(AF62&gt;=100%,2,0))</f>
        <v>#DIV/0!</v>
      </c>
    </row>
    <row r="63" spans="1:35" s="11" customFormat="1" ht="72.75" customHeight="1" x14ac:dyDescent="0.25">
      <c r="A63" s="112"/>
      <c r="B63" s="114"/>
      <c r="C63" s="116"/>
      <c r="D63" s="94" t="s">
        <v>223</v>
      </c>
      <c r="E63" s="117"/>
      <c r="F63" s="80"/>
      <c r="G63" s="101"/>
      <c r="H63" s="103"/>
      <c r="I63" s="105"/>
      <c r="J63" s="100"/>
      <c r="K63" s="80"/>
      <c r="L63" s="101"/>
      <c r="M63" s="103"/>
      <c r="N63" s="105"/>
      <c r="O63" s="100"/>
      <c r="P63" s="80"/>
      <c r="Q63" s="101"/>
      <c r="R63" s="103"/>
      <c r="S63" s="105"/>
      <c r="T63" s="100"/>
      <c r="U63" s="80"/>
      <c r="V63" s="101"/>
      <c r="W63" s="103"/>
      <c r="X63" s="105"/>
      <c r="Y63" s="100"/>
      <c r="Z63" s="80"/>
      <c r="AA63" s="101"/>
      <c r="AB63" s="103"/>
      <c r="AC63" s="105"/>
      <c r="AD63" s="100"/>
      <c r="AE63" s="80"/>
      <c r="AF63" s="101"/>
      <c r="AG63" s="103"/>
      <c r="AH63" s="105"/>
      <c r="AI63" s="100"/>
    </row>
    <row r="64" spans="1:35" ht="12" x14ac:dyDescent="0.25">
      <c r="A64" s="31"/>
      <c r="B64" s="31"/>
      <c r="C64" s="31"/>
      <c r="D64" s="31"/>
      <c r="E64" s="31"/>
      <c r="F64" s="106" t="s">
        <v>9</v>
      </c>
      <c r="G64" s="106"/>
      <c r="H64" s="106"/>
      <c r="I64" s="38"/>
      <c r="J64" s="33" t="e">
        <f>SUM(J10:J63)</f>
        <v>#DIV/0!</v>
      </c>
      <c r="K64" s="106" t="s">
        <v>9</v>
      </c>
      <c r="L64" s="106"/>
      <c r="M64" s="106"/>
      <c r="N64" s="38"/>
      <c r="O64" s="33" t="e">
        <f>SUM(O10:O59)</f>
        <v>#DIV/0!</v>
      </c>
      <c r="P64" s="106" t="s">
        <v>9</v>
      </c>
      <c r="Q64" s="106"/>
      <c r="R64" s="106"/>
      <c r="S64" s="38"/>
      <c r="T64" s="33" t="e">
        <f>SUM(T10:T63)</f>
        <v>#DIV/0!</v>
      </c>
      <c r="U64" s="106" t="s">
        <v>9</v>
      </c>
      <c r="V64" s="106"/>
      <c r="W64" s="106"/>
      <c r="X64" s="38"/>
      <c r="Y64" s="33" t="e">
        <f>SUM(Y10:Y63)</f>
        <v>#DIV/0!</v>
      </c>
      <c r="Z64" s="106" t="s">
        <v>9</v>
      </c>
      <c r="AA64" s="106"/>
      <c r="AB64" s="106"/>
      <c r="AC64" s="38"/>
      <c r="AD64" s="33" t="e">
        <f>SUM(AD10:AD63)</f>
        <v>#DIV/0!</v>
      </c>
      <c r="AE64" s="106" t="s">
        <v>9</v>
      </c>
      <c r="AF64" s="106"/>
      <c r="AG64" s="106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96" t="s">
        <v>10</v>
      </c>
      <c r="G65" s="97" t="s">
        <v>10</v>
      </c>
      <c r="H65" s="97"/>
      <c r="I65" s="39"/>
      <c r="J65" s="26" t="e">
        <f>IF(J64=0,"vazio",IF(J64&lt;=69,"C",IF(J64&lt;90,"B","A")))</f>
        <v>#DIV/0!</v>
      </c>
      <c r="K65" s="98" t="s">
        <v>10</v>
      </c>
      <c r="L65" s="98"/>
      <c r="M65" s="98"/>
      <c r="N65" s="32"/>
      <c r="O65" s="26" t="e">
        <f>IF(O64=0,"vazio",IF(O64&lt;=69,"C",IF(O64&lt;90,"B","A")))</f>
        <v>#DIV/0!</v>
      </c>
      <c r="P65" s="98" t="s">
        <v>10</v>
      </c>
      <c r="Q65" s="98"/>
      <c r="R65" s="98"/>
      <c r="S65" s="98"/>
      <c r="T65" s="26" t="e">
        <f>IF(T64=0,"vazio",IF(T64&lt;=69,"C",IF(T64&lt;90,"B","A")))</f>
        <v>#DIV/0!</v>
      </c>
      <c r="U65" s="98" t="s">
        <v>10</v>
      </c>
      <c r="V65" s="98"/>
      <c r="W65" s="98"/>
      <c r="X65" s="32"/>
      <c r="Y65" s="26" t="e">
        <f>IF(Y64=0,"vazio",IF(Y64&lt;=69,"C",IF(Y64&lt;90,"B","A")))</f>
        <v>#DIV/0!</v>
      </c>
      <c r="Z65" s="98" t="s">
        <v>10</v>
      </c>
      <c r="AA65" s="98"/>
      <c r="AB65" s="98"/>
      <c r="AC65" s="32"/>
      <c r="AD65" s="26" t="e">
        <f>IF(AD64=0,"vazio",IF(AD64&lt;=69,"C",IF(AD64&lt;90,"B","A")))</f>
        <v>#DIV/0!</v>
      </c>
      <c r="AE65" s="98" t="s">
        <v>10</v>
      </c>
      <c r="AF65" s="98"/>
      <c r="AG65" s="98"/>
      <c r="AH65" s="32"/>
      <c r="AI65" s="26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80" t="s">
        <v>199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75"/>
    </row>
    <row r="3" spans="1:35" s="34" customFormat="1" ht="15.75" customHeight="1" x14ac:dyDescent="0.25">
      <c r="A3" s="179" t="s">
        <v>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74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83" t="s">
        <v>58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</row>
    <row r="6" spans="1:35" s="37" customFormat="1" ht="24" customHeight="1" x14ac:dyDescent="0.25">
      <c r="A6" s="184" t="s">
        <v>200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</row>
    <row r="7" spans="1:35" s="7" customFormat="1" ht="21.6" customHeight="1" x14ac:dyDescent="0.25">
      <c r="A7" s="185" t="s">
        <v>72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7"/>
    </row>
    <row r="8" spans="1:35" ht="15" customHeight="1" x14ac:dyDescent="0.25">
      <c r="A8" s="196" t="s">
        <v>5</v>
      </c>
      <c r="B8" s="197"/>
      <c r="C8" s="26"/>
      <c r="D8" s="26"/>
      <c r="E8" s="188" t="s">
        <v>245</v>
      </c>
      <c r="F8" s="189"/>
      <c r="G8" s="189"/>
      <c r="H8" s="189"/>
      <c r="I8" s="190"/>
      <c r="J8" s="188" t="s">
        <v>246</v>
      </c>
      <c r="K8" s="189"/>
      <c r="L8" s="189"/>
      <c r="M8" s="189"/>
      <c r="N8" s="190"/>
      <c r="O8" s="188" t="s">
        <v>247</v>
      </c>
      <c r="P8" s="189"/>
      <c r="Q8" s="189"/>
      <c r="R8" s="189"/>
      <c r="S8" s="189"/>
      <c r="T8" s="188" t="s">
        <v>248</v>
      </c>
      <c r="U8" s="189"/>
      <c r="V8" s="189"/>
      <c r="W8" s="189"/>
      <c r="X8" s="190"/>
      <c r="Y8" s="191" t="s">
        <v>249</v>
      </c>
      <c r="Z8" s="191"/>
      <c r="AA8" s="191"/>
      <c r="AB8" s="191"/>
      <c r="AC8" s="191"/>
      <c r="AD8" s="191" t="s">
        <v>250</v>
      </c>
      <c r="AE8" s="191"/>
      <c r="AF8" s="191"/>
      <c r="AG8" s="191"/>
      <c r="AH8" s="191"/>
    </row>
    <row r="9" spans="1:35" ht="24.75" customHeight="1" x14ac:dyDescent="0.25">
      <c r="A9" s="198"/>
      <c r="B9" s="199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148" t="s">
        <v>142</v>
      </c>
      <c r="B10" s="150" t="s">
        <v>130</v>
      </c>
      <c r="C10" s="25" t="s">
        <v>127</v>
      </c>
      <c r="D10" s="117"/>
      <c r="E10" s="72"/>
      <c r="F10" s="128" t="e">
        <f>(E10/E11)</f>
        <v>#DIV/0!</v>
      </c>
      <c r="G10" s="161" t="s">
        <v>129</v>
      </c>
      <c r="H10" s="221" t="s">
        <v>66</v>
      </c>
      <c r="I10" s="157" t="e">
        <f>IF(F10="vazio",0,IF(F10&lt;=30,8,0))</f>
        <v>#DIV/0!</v>
      </c>
      <c r="J10" s="72"/>
      <c r="K10" s="128" t="e">
        <f>(J10/J11)</f>
        <v>#DIV/0!</v>
      </c>
      <c r="L10" s="161" t="s">
        <v>129</v>
      </c>
      <c r="M10" s="221" t="s">
        <v>66</v>
      </c>
      <c r="N10" s="157" t="e">
        <f>IF(K10="vazio",0,IF(K10&lt;=30,8,0))</f>
        <v>#DIV/0!</v>
      </c>
      <c r="O10" s="72"/>
      <c r="P10" s="128" t="e">
        <f>(O10/O11)</f>
        <v>#DIV/0!</v>
      </c>
      <c r="Q10" s="161" t="s">
        <v>129</v>
      </c>
      <c r="R10" s="221" t="s">
        <v>66</v>
      </c>
      <c r="S10" s="157" t="e">
        <f>IF(P10="vazio",0,IF(P10&lt;=30,8,0))</f>
        <v>#DIV/0!</v>
      </c>
      <c r="T10" s="72"/>
      <c r="U10" s="128" t="e">
        <f>(T10/T11)</f>
        <v>#DIV/0!</v>
      </c>
      <c r="V10" s="161" t="s">
        <v>129</v>
      </c>
      <c r="W10" s="221" t="s">
        <v>66</v>
      </c>
      <c r="X10" s="157" t="e">
        <f>IF(U10="vazio",0,IF(U10&lt;=30,8,0))</f>
        <v>#DIV/0!</v>
      </c>
      <c r="Y10" s="72"/>
      <c r="Z10" s="128" t="e">
        <f>(Y10/Y11)</f>
        <v>#DIV/0!</v>
      </c>
      <c r="AA10" s="161" t="s">
        <v>129</v>
      </c>
      <c r="AB10" s="221" t="s">
        <v>66</v>
      </c>
      <c r="AC10" s="157" t="e">
        <f>IF(Z10="vazio",0,IF(Z10&lt;=30,8,0))</f>
        <v>#DIV/0!</v>
      </c>
      <c r="AD10" s="72"/>
      <c r="AE10" s="128" t="e">
        <f>(AD10/AD11)</f>
        <v>#DIV/0!</v>
      </c>
      <c r="AF10" s="161" t="s">
        <v>129</v>
      </c>
      <c r="AG10" s="221" t="s">
        <v>66</v>
      </c>
      <c r="AH10" s="157" t="e">
        <f>IF(AE10="vazio",0,IF(AE10&lt;=30,8,0))</f>
        <v>#DIV/0!</v>
      </c>
      <c r="AI10"/>
    </row>
    <row r="11" spans="1:35" s="11" customFormat="1" ht="43.5" customHeight="1" x14ac:dyDescent="0.25">
      <c r="A11" s="149"/>
      <c r="B11" s="151"/>
      <c r="C11" s="25" t="s">
        <v>128</v>
      </c>
      <c r="D11" s="117"/>
      <c r="E11" s="72"/>
      <c r="F11" s="128"/>
      <c r="G11" s="162"/>
      <c r="H11" s="222"/>
      <c r="I11" s="157"/>
      <c r="J11" s="72"/>
      <c r="K11" s="128"/>
      <c r="L11" s="162"/>
      <c r="M11" s="222"/>
      <c r="N11" s="157"/>
      <c r="O11" s="72"/>
      <c r="P11" s="128"/>
      <c r="Q11" s="162"/>
      <c r="R11" s="222"/>
      <c r="S11" s="157"/>
      <c r="T11" s="72"/>
      <c r="U11" s="128"/>
      <c r="V11" s="162"/>
      <c r="W11" s="222"/>
      <c r="X11" s="157"/>
      <c r="Y11" s="72"/>
      <c r="Z11" s="128"/>
      <c r="AA11" s="162"/>
      <c r="AB11" s="222"/>
      <c r="AC11" s="157"/>
      <c r="AD11" s="72"/>
      <c r="AE11" s="128"/>
      <c r="AF11" s="162"/>
      <c r="AG11" s="222"/>
      <c r="AH11" s="157"/>
      <c r="AI11"/>
    </row>
    <row r="12" spans="1:35" s="11" customFormat="1" ht="62.25" customHeight="1" x14ac:dyDescent="0.25">
      <c r="A12" s="152" t="s">
        <v>143</v>
      </c>
      <c r="B12" s="154" t="s">
        <v>131</v>
      </c>
      <c r="C12" s="92" t="s">
        <v>132</v>
      </c>
      <c r="D12" s="156"/>
      <c r="E12" s="24"/>
      <c r="F12" s="128" t="e">
        <f>(E12/E13)</f>
        <v>#DIV/0!</v>
      </c>
      <c r="G12" s="143" t="s">
        <v>134</v>
      </c>
      <c r="H12" s="223" t="s">
        <v>67</v>
      </c>
      <c r="I12" s="147" t="e">
        <f>IF(F12="vazio",0,IF(F12&lt;=120,6,0))</f>
        <v>#DIV/0!</v>
      </c>
      <c r="J12" s="24"/>
      <c r="K12" s="128" t="e">
        <f>(J12/J13)</f>
        <v>#DIV/0!</v>
      </c>
      <c r="L12" s="143" t="s">
        <v>134</v>
      </c>
      <c r="M12" s="223" t="s">
        <v>67</v>
      </c>
      <c r="N12" s="147" t="e">
        <f>IF(K12="vazio",0,IF(K12&lt;=120,6,0))</f>
        <v>#DIV/0!</v>
      </c>
      <c r="O12" s="24"/>
      <c r="P12" s="128" t="e">
        <f>(O12/O13)</f>
        <v>#DIV/0!</v>
      </c>
      <c r="Q12" s="143" t="s">
        <v>134</v>
      </c>
      <c r="R12" s="223" t="s">
        <v>67</v>
      </c>
      <c r="S12" s="147" t="e">
        <f>IF(P12="vazio",0,IF(P12&lt;=120,6,0))</f>
        <v>#DIV/0!</v>
      </c>
      <c r="T12" s="24"/>
      <c r="U12" s="128" t="e">
        <f>(T12/T13)</f>
        <v>#DIV/0!</v>
      </c>
      <c r="V12" s="143" t="s">
        <v>134</v>
      </c>
      <c r="W12" s="223" t="s">
        <v>67</v>
      </c>
      <c r="X12" s="147" t="e">
        <f>IF(U12="vazio",0,IF(U12&lt;=120,6,0))</f>
        <v>#DIV/0!</v>
      </c>
      <c r="Y12" s="24"/>
      <c r="Z12" s="128" t="e">
        <f>(Y12/Y13)</f>
        <v>#DIV/0!</v>
      </c>
      <c r="AA12" s="143" t="s">
        <v>134</v>
      </c>
      <c r="AB12" s="223" t="s">
        <v>67</v>
      </c>
      <c r="AC12" s="147" t="e">
        <f>IF(Z12="vazio",0,IF(Z12&lt;=120,6,0))</f>
        <v>#DIV/0!</v>
      </c>
      <c r="AD12" s="24"/>
      <c r="AE12" s="128" t="e">
        <f>(AD12/AD13)</f>
        <v>#DIV/0!</v>
      </c>
      <c r="AF12" s="143" t="s">
        <v>134</v>
      </c>
      <c r="AG12" s="223" t="s">
        <v>67</v>
      </c>
      <c r="AH12" s="147" t="e">
        <f>IF(AE12="vazio",0,IF(AE12&lt;=120,6,0))</f>
        <v>#DIV/0!</v>
      </c>
      <c r="AI12"/>
    </row>
    <row r="13" spans="1:35" s="11" customFormat="1" ht="36" customHeight="1" x14ac:dyDescent="0.25">
      <c r="A13" s="153"/>
      <c r="B13" s="155"/>
      <c r="C13" s="92" t="s">
        <v>133</v>
      </c>
      <c r="D13" s="156"/>
      <c r="E13" s="24"/>
      <c r="F13" s="128"/>
      <c r="G13" s="144"/>
      <c r="H13" s="224"/>
      <c r="I13" s="147"/>
      <c r="J13" s="24"/>
      <c r="K13" s="128"/>
      <c r="L13" s="144"/>
      <c r="M13" s="224"/>
      <c r="N13" s="147"/>
      <c r="O13" s="24"/>
      <c r="P13" s="128"/>
      <c r="Q13" s="144"/>
      <c r="R13" s="224"/>
      <c r="S13" s="147"/>
      <c r="T13" s="24"/>
      <c r="U13" s="128"/>
      <c r="V13" s="144"/>
      <c r="W13" s="224"/>
      <c r="X13" s="147"/>
      <c r="Y13" s="24"/>
      <c r="Z13" s="128"/>
      <c r="AA13" s="144"/>
      <c r="AB13" s="224"/>
      <c r="AC13" s="147"/>
      <c r="AD13" s="24"/>
      <c r="AE13" s="128"/>
      <c r="AF13" s="144"/>
      <c r="AG13" s="224"/>
      <c r="AH13" s="147"/>
      <c r="AI13"/>
    </row>
    <row r="14" spans="1:35" ht="60.75" customHeight="1" x14ac:dyDescent="0.25">
      <c r="A14" s="148" t="s">
        <v>198</v>
      </c>
      <c r="B14" s="150" t="s">
        <v>135</v>
      </c>
      <c r="C14" s="25" t="s">
        <v>136</v>
      </c>
      <c r="D14" s="117"/>
      <c r="E14" s="72"/>
      <c r="F14" s="135" t="e">
        <f>(E14/E15)</f>
        <v>#DIV/0!</v>
      </c>
      <c r="G14" s="161" t="s">
        <v>138</v>
      </c>
      <c r="H14" s="219" t="s">
        <v>139</v>
      </c>
      <c r="I14" s="157" t="e">
        <f>IF(F14="vazio",0,IF(F14&lt;=15,8,0))</f>
        <v>#DIV/0!</v>
      </c>
      <c r="J14" s="72"/>
      <c r="K14" s="135" t="e">
        <f>(J14/J15)</f>
        <v>#DIV/0!</v>
      </c>
      <c r="L14" s="161" t="s">
        <v>138</v>
      </c>
      <c r="M14" s="219" t="s">
        <v>139</v>
      </c>
      <c r="N14" s="157" t="e">
        <f>IF(K14="vazio",0,IF(K14&lt;=15,8,0))</f>
        <v>#DIV/0!</v>
      </c>
      <c r="O14" s="72"/>
      <c r="P14" s="135" t="e">
        <f>(O14/O15)</f>
        <v>#DIV/0!</v>
      </c>
      <c r="Q14" s="161" t="s">
        <v>138</v>
      </c>
      <c r="R14" s="219" t="s">
        <v>139</v>
      </c>
      <c r="S14" s="157" t="e">
        <f>IF(P14="vazio",0,IF(P14&lt;=15,8,0))</f>
        <v>#DIV/0!</v>
      </c>
      <c r="T14" s="72"/>
      <c r="U14" s="135" t="e">
        <f>(T14/T15)</f>
        <v>#DIV/0!</v>
      </c>
      <c r="V14" s="161" t="s">
        <v>138</v>
      </c>
      <c r="W14" s="219" t="s">
        <v>139</v>
      </c>
      <c r="X14" s="157" t="e">
        <f>IF(U14="vazio",0,IF(U14&lt;=15,8,0))</f>
        <v>#DIV/0!</v>
      </c>
      <c r="Y14" s="72"/>
      <c r="Z14" s="135" t="e">
        <f>(Y14/Y15)</f>
        <v>#DIV/0!</v>
      </c>
      <c r="AA14" s="161" t="s">
        <v>138</v>
      </c>
      <c r="AB14" s="219" t="s">
        <v>139</v>
      </c>
      <c r="AC14" s="157" t="e">
        <f>IF(Z14="vazio",0,IF(Z14&lt;=15,8,0))</f>
        <v>#DIV/0!</v>
      </c>
      <c r="AD14" s="72"/>
      <c r="AE14" s="135" t="e">
        <f>(AD14/AD15)</f>
        <v>#DIV/0!</v>
      </c>
      <c r="AF14" s="161" t="s">
        <v>138</v>
      </c>
      <c r="AG14" s="219" t="s">
        <v>139</v>
      </c>
      <c r="AH14" s="157" t="e">
        <f>IF(AE14="vazio",0,IF(AE14&lt;=15,8,0))</f>
        <v>#DIV/0!</v>
      </c>
    </row>
    <row r="15" spans="1:35" ht="39" customHeight="1" x14ac:dyDescent="0.25">
      <c r="A15" s="149"/>
      <c r="B15" s="151"/>
      <c r="C15" s="25" t="s">
        <v>137</v>
      </c>
      <c r="D15" s="117"/>
      <c r="E15" s="72"/>
      <c r="F15" s="135"/>
      <c r="G15" s="162"/>
      <c r="H15" s="220"/>
      <c r="I15" s="157"/>
      <c r="J15" s="72"/>
      <c r="K15" s="135"/>
      <c r="L15" s="162"/>
      <c r="M15" s="220"/>
      <c r="N15" s="157"/>
      <c r="O15" s="72"/>
      <c r="P15" s="135"/>
      <c r="Q15" s="162"/>
      <c r="R15" s="220"/>
      <c r="S15" s="157"/>
      <c r="T15" s="72"/>
      <c r="U15" s="135"/>
      <c r="V15" s="162"/>
      <c r="W15" s="220"/>
      <c r="X15" s="157"/>
      <c r="Y15" s="72"/>
      <c r="Z15" s="135"/>
      <c r="AA15" s="162"/>
      <c r="AB15" s="220"/>
      <c r="AC15" s="157"/>
      <c r="AD15" s="72"/>
      <c r="AE15" s="135"/>
      <c r="AF15" s="162"/>
      <c r="AG15" s="220"/>
      <c r="AH15" s="157"/>
    </row>
    <row r="16" spans="1:35" ht="39" customHeight="1" x14ac:dyDescent="0.25">
      <c r="A16" s="120" t="s">
        <v>144</v>
      </c>
      <c r="B16" s="122" t="s">
        <v>70</v>
      </c>
      <c r="C16" s="90" t="s">
        <v>140</v>
      </c>
      <c r="D16" s="126" t="s">
        <v>23</v>
      </c>
      <c r="E16" s="79"/>
      <c r="F16" s="158" t="e">
        <f>E16/E17</f>
        <v>#DIV/0!</v>
      </c>
      <c r="G16" s="169" t="s">
        <v>71</v>
      </c>
      <c r="H16" s="217">
        <v>0.05</v>
      </c>
      <c r="I16" s="147" t="e">
        <f>IF(F16="vazio",0,IF(F16&lt;=5%,5,0))</f>
        <v>#DIV/0!</v>
      </c>
      <c r="J16" s="79"/>
      <c r="K16" s="158" t="e">
        <f>J16/J17</f>
        <v>#DIV/0!</v>
      </c>
      <c r="L16" s="169" t="s">
        <v>71</v>
      </c>
      <c r="M16" s="217">
        <v>0.05</v>
      </c>
      <c r="N16" s="147" t="e">
        <f>IF(K16="vazio",0,IF(K16&lt;=5%,5,0))</f>
        <v>#DIV/0!</v>
      </c>
      <c r="O16" s="79"/>
      <c r="P16" s="158" t="e">
        <f>O16/O17</f>
        <v>#DIV/0!</v>
      </c>
      <c r="Q16" s="169" t="s">
        <v>71</v>
      </c>
      <c r="R16" s="217">
        <v>0.05</v>
      </c>
      <c r="S16" s="147" t="e">
        <f>IF(P16="vazio",0,IF(P16&lt;=5%,5,0))</f>
        <v>#DIV/0!</v>
      </c>
      <c r="T16" s="79"/>
      <c r="U16" s="158" t="e">
        <f>T16/T17</f>
        <v>#DIV/0!</v>
      </c>
      <c r="V16" s="169" t="s">
        <v>71</v>
      </c>
      <c r="W16" s="217">
        <v>0.05</v>
      </c>
      <c r="X16" s="147" t="e">
        <f>IF(U16="vazio",0,IF(U16&lt;=5%,5,0))</f>
        <v>#DIV/0!</v>
      </c>
      <c r="Y16" s="79"/>
      <c r="Z16" s="158" t="e">
        <f>Y16/Y17</f>
        <v>#DIV/0!</v>
      </c>
      <c r="AA16" s="169" t="s">
        <v>71</v>
      </c>
      <c r="AB16" s="217">
        <v>0.05</v>
      </c>
      <c r="AC16" s="147" t="e">
        <f>IF(Z16="vazio",0,IF(Z16&lt;=5%,5,0))</f>
        <v>#DIV/0!</v>
      </c>
      <c r="AD16" s="79"/>
      <c r="AE16" s="158" t="e">
        <f>AD16/AD17</f>
        <v>#DIV/0!</v>
      </c>
      <c r="AF16" s="169" t="s">
        <v>71</v>
      </c>
      <c r="AG16" s="217">
        <v>0.05</v>
      </c>
      <c r="AH16" s="147" t="e">
        <f>IF(AE16="vazio",0,IF(AE16&lt;=5%,5,0))</f>
        <v>#DIV/0!</v>
      </c>
    </row>
    <row r="17" spans="1:38" ht="39" customHeight="1" x14ac:dyDescent="0.25">
      <c r="A17" s="121"/>
      <c r="B17" s="123"/>
      <c r="C17" s="90" t="s">
        <v>141</v>
      </c>
      <c r="D17" s="126"/>
      <c r="E17" s="79"/>
      <c r="F17" s="158"/>
      <c r="G17" s="170"/>
      <c r="H17" s="218"/>
      <c r="I17" s="147"/>
      <c r="J17" s="79"/>
      <c r="K17" s="158"/>
      <c r="L17" s="170"/>
      <c r="M17" s="218"/>
      <c r="N17" s="147"/>
      <c r="O17" s="79"/>
      <c r="P17" s="158"/>
      <c r="Q17" s="170"/>
      <c r="R17" s="218"/>
      <c r="S17" s="147"/>
      <c r="T17" s="79"/>
      <c r="U17" s="158"/>
      <c r="V17" s="170"/>
      <c r="W17" s="218"/>
      <c r="X17" s="147"/>
      <c r="Y17" s="79"/>
      <c r="Z17" s="158"/>
      <c r="AA17" s="170"/>
      <c r="AB17" s="218"/>
      <c r="AC17" s="147"/>
      <c r="AD17" s="79"/>
      <c r="AE17" s="158"/>
      <c r="AF17" s="170"/>
      <c r="AG17" s="218"/>
      <c r="AH17" s="147"/>
    </row>
    <row r="18" spans="1:38" ht="66" customHeight="1" x14ac:dyDescent="0.25">
      <c r="A18" s="148" t="s">
        <v>145</v>
      </c>
      <c r="B18" s="150" t="s">
        <v>146</v>
      </c>
      <c r="C18" s="25" t="s">
        <v>147</v>
      </c>
      <c r="D18" s="117" t="s">
        <v>23</v>
      </c>
      <c r="E18" s="72"/>
      <c r="F18" s="158" t="e">
        <f>E18/E19</f>
        <v>#DIV/0!</v>
      </c>
      <c r="G18" s="161" t="s">
        <v>112</v>
      </c>
      <c r="H18" s="219" t="s">
        <v>150</v>
      </c>
      <c r="I18" s="157" t="e">
        <f>IF(F18="vazio",0,IF(F18&gt;=90%,6,0))</f>
        <v>#DIV/0!</v>
      </c>
      <c r="J18" s="72"/>
      <c r="K18" s="158" t="e">
        <f>J18/J19</f>
        <v>#DIV/0!</v>
      </c>
      <c r="L18" s="161" t="s">
        <v>149</v>
      </c>
      <c r="M18" s="219" t="s">
        <v>150</v>
      </c>
      <c r="N18" s="157" t="e">
        <f>IF(K18="vazio",0,IF(K18&gt;=90%,6,0))</f>
        <v>#DIV/0!</v>
      </c>
      <c r="O18" s="72"/>
      <c r="P18" s="158" t="e">
        <f>O18/O19</f>
        <v>#DIV/0!</v>
      </c>
      <c r="Q18" s="161" t="s">
        <v>112</v>
      </c>
      <c r="R18" s="219" t="s">
        <v>150</v>
      </c>
      <c r="S18" s="157" t="e">
        <f>IF(P18="vazio",0,IF(P18&gt;=90%,6,0))</f>
        <v>#DIV/0!</v>
      </c>
      <c r="T18" s="72"/>
      <c r="U18" s="158" t="e">
        <f>T18/T19</f>
        <v>#DIV/0!</v>
      </c>
      <c r="V18" s="161" t="s">
        <v>149</v>
      </c>
      <c r="W18" s="219" t="s">
        <v>150</v>
      </c>
      <c r="X18" s="157" t="e">
        <f>IF(U18="vazio",0,IF(U18&gt;=90%,6,0))</f>
        <v>#DIV/0!</v>
      </c>
      <c r="Y18" s="72"/>
      <c r="Z18" s="158" t="e">
        <f>Y18/Y19</f>
        <v>#DIV/0!</v>
      </c>
      <c r="AA18" s="161" t="s">
        <v>149</v>
      </c>
      <c r="AB18" s="219" t="s">
        <v>150</v>
      </c>
      <c r="AC18" s="157" t="e">
        <f>IF(Z18="vazio",0,IF(Z18&gt;=90%,6,0))</f>
        <v>#DIV/0!</v>
      </c>
      <c r="AD18" s="72"/>
      <c r="AE18" s="158" t="e">
        <f>AD18/AD19</f>
        <v>#DIV/0!</v>
      </c>
      <c r="AF18" s="161" t="s">
        <v>149</v>
      </c>
      <c r="AG18" s="219" t="s">
        <v>150</v>
      </c>
      <c r="AH18" s="157" t="e">
        <f>IF(AE18="vazio",0,IF(AE18&gt;=90%,6,0))</f>
        <v>#DIV/0!</v>
      </c>
    </row>
    <row r="19" spans="1:38" ht="62.25" customHeight="1" x14ac:dyDescent="0.25">
      <c r="A19" s="149"/>
      <c r="B19" s="151"/>
      <c r="C19" s="25" t="s">
        <v>148</v>
      </c>
      <c r="D19" s="117"/>
      <c r="E19" s="72"/>
      <c r="F19" s="158"/>
      <c r="G19" s="162"/>
      <c r="H19" s="220"/>
      <c r="I19" s="157"/>
      <c r="J19" s="72"/>
      <c r="K19" s="158"/>
      <c r="L19" s="162"/>
      <c r="M19" s="220"/>
      <c r="N19" s="157"/>
      <c r="O19" s="72"/>
      <c r="P19" s="158"/>
      <c r="Q19" s="162"/>
      <c r="R19" s="220"/>
      <c r="S19" s="157"/>
      <c r="T19" s="72"/>
      <c r="U19" s="158"/>
      <c r="V19" s="162"/>
      <c r="W19" s="220"/>
      <c r="X19" s="157"/>
      <c r="Y19" s="72"/>
      <c r="Z19" s="158"/>
      <c r="AA19" s="162"/>
      <c r="AB19" s="220"/>
      <c r="AC19" s="157"/>
      <c r="AD19" s="72"/>
      <c r="AE19" s="158"/>
      <c r="AF19" s="162"/>
      <c r="AG19" s="220"/>
      <c r="AH19" s="157"/>
    </row>
    <row r="20" spans="1:38" ht="62.25" customHeight="1" x14ac:dyDescent="0.25">
      <c r="A20" s="120" t="s">
        <v>151</v>
      </c>
      <c r="B20" s="122" t="s">
        <v>152</v>
      </c>
      <c r="C20" s="90" t="s">
        <v>153</v>
      </c>
      <c r="D20" s="126" t="s">
        <v>23</v>
      </c>
      <c r="E20" s="79"/>
      <c r="F20" s="158" t="e">
        <f>E20/E21</f>
        <v>#DIV/0!</v>
      </c>
      <c r="G20" s="169" t="s">
        <v>112</v>
      </c>
      <c r="H20" s="217" t="s">
        <v>150</v>
      </c>
      <c r="I20" s="147" t="e">
        <f>IF(F20="vazio",0,IF(F20&gt;=90%,6,0))</f>
        <v>#DIV/0!</v>
      </c>
      <c r="J20" s="79"/>
      <c r="K20" s="158" t="e">
        <f>J20/J21</f>
        <v>#DIV/0!</v>
      </c>
      <c r="L20" s="169" t="s">
        <v>149</v>
      </c>
      <c r="M20" s="217" t="s">
        <v>150</v>
      </c>
      <c r="N20" s="147" t="e">
        <f>IF(K20="vazio",0,IF(K20&gt;=90%,6,0))</f>
        <v>#DIV/0!</v>
      </c>
      <c r="O20" s="79"/>
      <c r="P20" s="158" t="e">
        <f>O20/O21</f>
        <v>#DIV/0!</v>
      </c>
      <c r="Q20" s="169" t="s">
        <v>112</v>
      </c>
      <c r="R20" s="217" t="s">
        <v>150</v>
      </c>
      <c r="S20" s="147" t="e">
        <f>IF(P20="vazio",0,IF(P20&gt;=90%,6,0))</f>
        <v>#DIV/0!</v>
      </c>
      <c r="T20" s="79"/>
      <c r="U20" s="158" t="e">
        <f>T20/T21</f>
        <v>#DIV/0!</v>
      </c>
      <c r="V20" s="169" t="s">
        <v>149</v>
      </c>
      <c r="W20" s="217" t="s">
        <v>150</v>
      </c>
      <c r="X20" s="147" t="e">
        <f>IF(U20="vazio",0,IF(U20&gt;=90%,6,0))</f>
        <v>#DIV/0!</v>
      </c>
      <c r="Y20" s="79"/>
      <c r="Z20" s="158" t="e">
        <f>Y20/Y21</f>
        <v>#DIV/0!</v>
      </c>
      <c r="AA20" s="169" t="s">
        <v>149</v>
      </c>
      <c r="AB20" s="217" t="s">
        <v>150</v>
      </c>
      <c r="AC20" s="147" t="e">
        <f>IF(Z20="vazio",0,IF(Z20&gt;=90%,6,0))</f>
        <v>#DIV/0!</v>
      </c>
      <c r="AD20" s="79"/>
      <c r="AE20" s="158" t="e">
        <f>AD20/AD21</f>
        <v>#DIV/0!</v>
      </c>
      <c r="AF20" s="169" t="s">
        <v>149</v>
      </c>
      <c r="AG20" s="217" t="s">
        <v>150</v>
      </c>
      <c r="AH20" s="147" t="e">
        <f>IF(AE20="vazio",0,IF(AE20&gt;=90%,6,0))</f>
        <v>#DIV/0!</v>
      </c>
    </row>
    <row r="21" spans="1:38" ht="62.25" customHeight="1" x14ac:dyDescent="0.25">
      <c r="A21" s="121"/>
      <c r="B21" s="123"/>
      <c r="C21" s="90" t="s">
        <v>154</v>
      </c>
      <c r="D21" s="126"/>
      <c r="E21" s="79"/>
      <c r="F21" s="158"/>
      <c r="G21" s="170"/>
      <c r="H21" s="218"/>
      <c r="I21" s="147"/>
      <c r="J21" s="79"/>
      <c r="K21" s="158"/>
      <c r="L21" s="170"/>
      <c r="M21" s="218"/>
      <c r="N21" s="147"/>
      <c r="O21" s="79"/>
      <c r="P21" s="158"/>
      <c r="Q21" s="170"/>
      <c r="R21" s="218"/>
      <c r="S21" s="147"/>
      <c r="T21" s="79"/>
      <c r="U21" s="158"/>
      <c r="V21" s="170"/>
      <c r="W21" s="218"/>
      <c r="X21" s="147"/>
      <c r="Y21" s="79"/>
      <c r="Z21" s="158"/>
      <c r="AA21" s="170"/>
      <c r="AB21" s="218"/>
      <c r="AC21" s="147"/>
      <c r="AD21" s="79"/>
      <c r="AE21" s="158"/>
      <c r="AF21" s="170"/>
      <c r="AG21" s="218"/>
      <c r="AH21" s="147"/>
    </row>
    <row r="22" spans="1:38" ht="40.5" customHeight="1" x14ac:dyDescent="0.25">
      <c r="A22" s="111" t="s">
        <v>155</v>
      </c>
      <c r="B22" s="113" t="s">
        <v>156</v>
      </c>
      <c r="C22" s="91" t="s">
        <v>157</v>
      </c>
      <c r="D22" s="117" t="s">
        <v>23</v>
      </c>
      <c r="E22" s="80"/>
      <c r="F22" s="200" t="e">
        <f>(E22/E23)</f>
        <v>#DIV/0!</v>
      </c>
      <c r="G22" s="192" t="s">
        <v>105</v>
      </c>
      <c r="H22" s="215">
        <v>0.03</v>
      </c>
      <c r="I22" s="127" t="e">
        <f>IF(F22="vazio",0,IF(F22&lt;=3%,4,0))</f>
        <v>#DIV/0!</v>
      </c>
      <c r="J22" s="80"/>
      <c r="K22" s="200" t="e">
        <f>(J22/J23)</f>
        <v>#DIV/0!</v>
      </c>
      <c r="L22" s="192" t="s">
        <v>105</v>
      </c>
      <c r="M22" s="215">
        <v>0.03</v>
      </c>
      <c r="N22" s="127" t="e">
        <f>IF(K22="vazio",0,IF(K22&lt;=3%,4,0))</f>
        <v>#DIV/0!</v>
      </c>
      <c r="O22" s="80"/>
      <c r="P22" s="200" t="e">
        <f>(O22/O23)</f>
        <v>#DIV/0!</v>
      </c>
      <c r="Q22" s="192" t="s">
        <v>105</v>
      </c>
      <c r="R22" s="215">
        <v>0.03</v>
      </c>
      <c r="S22" s="127" t="e">
        <f>IF(P22="vazio",0,IF(P22&lt;=3%,4,0))</f>
        <v>#DIV/0!</v>
      </c>
      <c r="T22" s="80"/>
      <c r="U22" s="200" t="e">
        <f>(T22/T23)</f>
        <v>#DIV/0!</v>
      </c>
      <c r="V22" s="192" t="s">
        <v>105</v>
      </c>
      <c r="W22" s="215">
        <v>0.03</v>
      </c>
      <c r="X22" s="127" t="e">
        <f>IF(U22="vazio",0,IF(U22&lt;=3%,4,0))</f>
        <v>#DIV/0!</v>
      </c>
      <c r="Y22" s="80"/>
      <c r="Z22" s="200" t="e">
        <f>(Y22/Y23)</f>
        <v>#DIV/0!</v>
      </c>
      <c r="AA22" s="192" t="s">
        <v>105</v>
      </c>
      <c r="AB22" s="215">
        <v>0.03</v>
      </c>
      <c r="AC22" s="127" t="e">
        <f>IF(Z22="vazio",0,IF(Z22&lt;=3%,4,0))</f>
        <v>#DIV/0!</v>
      </c>
      <c r="AD22" s="80"/>
      <c r="AE22" s="200" t="e">
        <f>(AD22/AD23)</f>
        <v>#DIV/0!</v>
      </c>
      <c r="AF22" s="192" t="s">
        <v>105</v>
      </c>
      <c r="AG22" s="215">
        <v>0.03</v>
      </c>
      <c r="AH22" s="127" t="e">
        <f>IF(AE22="vazio",0,IF(AE22&lt;=3%,4,0))</f>
        <v>#DIV/0!</v>
      </c>
    </row>
    <row r="23" spans="1:38" ht="45" customHeight="1" x14ac:dyDescent="0.25">
      <c r="A23" s="112"/>
      <c r="B23" s="114"/>
      <c r="C23" s="91" t="s">
        <v>158</v>
      </c>
      <c r="D23" s="117"/>
      <c r="E23" s="80"/>
      <c r="F23" s="200"/>
      <c r="G23" s="193"/>
      <c r="H23" s="216"/>
      <c r="I23" s="127"/>
      <c r="J23" s="80"/>
      <c r="K23" s="200"/>
      <c r="L23" s="193"/>
      <c r="M23" s="216"/>
      <c r="N23" s="127"/>
      <c r="O23" s="80"/>
      <c r="P23" s="200"/>
      <c r="Q23" s="193"/>
      <c r="R23" s="216"/>
      <c r="S23" s="127"/>
      <c r="T23" s="80"/>
      <c r="U23" s="200"/>
      <c r="V23" s="193"/>
      <c r="W23" s="216"/>
      <c r="X23" s="127"/>
      <c r="Y23" s="80"/>
      <c r="Z23" s="200"/>
      <c r="AA23" s="193"/>
      <c r="AB23" s="216"/>
      <c r="AC23" s="127"/>
      <c r="AD23" s="80"/>
      <c r="AE23" s="200"/>
      <c r="AF23" s="193"/>
      <c r="AG23" s="216"/>
      <c r="AH23" s="127"/>
    </row>
    <row r="24" spans="1:38" ht="45" customHeight="1" x14ac:dyDescent="0.25">
      <c r="A24" s="120" t="s">
        <v>160</v>
      </c>
      <c r="B24" s="122" t="s">
        <v>159</v>
      </c>
      <c r="C24" s="90" t="s">
        <v>161</v>
      </c>
      <c r="D24" s="126" t="s">
        <v>23</v>
      </c>
      <c r="E24" s="79"/>
      <c r="F24" s="210" t="e">
        <f>(E24/E25)</f>
        <v>#DIV/0!</v>
      </c>
      <c r="G24" s="143" t="s">
        <v>162</v>
      </c>
      <c r="H24" s="217">
        <v>0.08</v>
      </c>
      <c r="I24" s="147" t="e">
        <f>IF(F24="vazio",0,IF(F24&lt;=8%,8,0))</f>
        <v>#DIV/0!</v>
      </c>
      <c r="J24" s="79"/>
      <c r="K24" s="210" t="e">
        <f>(J24/J25)</f>
        <v>#DIV/0!</v>
      </c>
      <c r="L24" s="143" t="s">
        <v>162</v>
      </c>
      <c r="M24" s="217">
        <v>0.08</v>
      </c>
      <c r="N24" s="147" t="e">
        <f>IF(K24="vazio",0,IF(K24&lt;=8%,8,0))</f>
        <v>#DIV/0!</v>
      </c>
      <c r="O24" s="79"/>
      <c r="P24" s="210" t="e">
        <f>(O24/O25)</f>
        <v>#DIV/0!</v>
      </c>
      <c r="Q24" s="143" t="s">
        <v>162</v>
      </c>
      <c r="R24" s="217">
        <v>0.08</v>
      </c>
      <c r="S24" s="147" t="e">
        <f>IF(P24="vazio",0,IF(P24&lt;=8%,8,0))</f>
        <v>#DIV/0!</v>
      </c>
      <c r="T24" s="79"/>
      <c r="U24" s="210" t="e">
        <f>(T24/T25)</f>
        <v>#DIV/0!</v>
      </c>
      <c r="V24" s="143" t="s">
        <v>162</v>
      </c>
      <c r="W24" s="217">
        <v>0.08</v>
      </c>
      <c r="X24" s="147" t="e">
        <f>IF(U24="vazio",0,IF(U24&lt;=8%,8,0))</f>
        <v>#DIV/0!</v>
      </c>
      <c r="Y24" s="79"/>
      <c r="Z24" s="210" t="e">
        <f>(Y24/Y25)</f>
        <v>#DIV/0!</v>
      </c>
      <c r="AA24" s="143" t="s">
        <v>162</v>
      </c>
      <c r="AB24" s="217">
        <v>0.08</v>
      </c>
      <c r="AC24" s="147" t="e">
        <f>IF(Z24="vazio",0,IF(Z24&lt;=8%,8,0))</f>
        <v>#DIV/0!</v>
      </c>
      <c r="AD24" s="79"/>
      <c r="AE24" s="210" t="e">
        <f>(AD24/AD25)</f>
        <v>#DIV/0!</v>
      </c>
      <c r="AF24" s="143" t="s">
        <v>162</v>
      </c>
      <c r="AG24" s="217">
        <v>0.08</v>
      </c>
      <c r="AH24" s="147" t="e">
        <f>IF(AE24="vazio",0,IF(AE24&lt;=8%,8,0))</f>
        <v>#DIV/0!</v>
      </c>
    </row>
    <row r="25" spans="1:38" ht="45" customHeight="1" x14ac:dyDescent="0.25">
      <c r="A25" s="121"/>
      <c r="B25" s="123"/>
      <c r="C25" s="90" t="s">
        <v>158</v>
      </c>
      <c r="D25" s="126"/>
      <c r="E25" s="79"/>
      <c r="F25" s="210"/>
      <c r="G25" s="144"/>
      <c r="H25" s="218"/>
      <c r="I25" s="147"/>
      <c r="J25" s="79"/>
      <c r="K25" s="210"/>
      <c r="L25" s="144"/>
      <c r="M25" s="218"/>
      <c r="N25" s="147"/>
      <c r="O25" s="79"/>
      <c r="P25" s="210"/>
      <c r="Q25" s="144"/>
      <c r="R25" s="218"/>
      <c r="S25" s="147"/>
      <c r="T25" s="79"/>
      <c r="U25" s="210"/>
      <c r="V25" s="144"/>
      <c r="W25" s="218"/>
      <c r="X25" s="147"/>
      <c r="Y25" s="79"/>
      <c r="Z25" s="210"/>
      <c r="AA25" s="144"/>
      <c r="AB25" s="218"/>
      <c r="AC25" s="147"/>
      <c r="AD25" s="79"/>
      <c r="AE25" s="210"/>
      <c r="AF25" s="144"/>
      <c r="AG25" s="218"/>
      <c r="AH25" s="147"/>
    </row>
    <row r="26" spans="1:38" ht="44.25" customHeight="1" x14ac:dyDescent="0.25">
      <c r="A26" s="111" t="s">
        <v>163</v>
      </c>
      <c r="B26" s="113" t="s">
        <v>68</v>
      </c>
      <c r="C26" s="91" t="s">
        <v>164</v>
      </c>
      <c r="D26" s="117" t="s">
        <v>23</v>
      </c>
      <c r="E26" s="80"/>
      <c r="F26" s="200">
        <f>IF(E27=0,1,(E26/E27))</f>
        <v>1</v>
      </c>
      <c r="G26" s="192" t="s">
        <v>166</v>
      </c>
      <c r="H26" s="215">
        <v>1</v>
      </c>
      <c r="I26" s="127">
        <f>IF(F26="vazio",0,IF(F26&gt;=100%,8,0))</f>
        <v>8</v>
      </c>
      <c r="J26" s="80"/>
      <c r="K26" s="200">
        <f>IF(J27=0,1,(J26/J27))</f>
        <v>1</v>
      </c>
      <c r="L26" s="192" t="s">
        <v>166</v>
      </c>
      <c r="M26" s="215">
        <v>1</v>
      </c>
      <c r="N26" s="127">
        <f>IF(K26="vazio",0,IF(K26&gt;=100%,8,0))</f>
        <v>8</v>
      </c>
      <c r="O26" s="80"/>
      <c r="P26" s="200">
        <f>IF(O27=0,1,(O26/O27))</f>
        <v>1</v>
      </c>
      <c r="Q26" s="192" t="s">
        <v>166</v>
      </c>
      <c r="R26" s="215">
        <v>1</v>
      </c>
      <c r="S26" s="127">
        <f>IF(P26="vazio",0,IF(P26&gt;=100%,8,0))</f>
        <v>8</v>
      </c>
      <c r="T26" s="80"/>
      <c r="U26" s="200">
        <f>IF(T27=0,1,(T26/T27))</f>
        <v>1</v>
      </c>
      <c r="V26" s="192" t="s">
        <v>166</v>
      </c>
      <c r="W26" s="215">
        <v>1</v>
      </c>
      <c r="X26" s="127">
        <f>IF(U26="vazio",0,IF(U26&gt;=100%,8,0))</f>
        <v>8</v>
      </c>
      <c r="Y26" s="80"/>
      <c r="Z26" s="200">
        <f>IF(Y27=0,1,(Y26/Y27))</f>
        <v>1</v>
      </c>
      <c r="AA26" s="192" t="s">
        <v>166</v>
      </c>
      <c r="AB26" s="215">
        <v>1</v>
      </c>
      <c r="AC26" s="127">
        <f>IF(Z26="vazio",0,IF(Z26&gt;=100%,8,0))</f>
        <v>8</v>
      </c>
      <c r="AD26" s="80"/>
      <c r="AE26" s="200">
        <f>IF(AD27=0,1,(AD26/AD27))</f>
        <v>1</v>
      </c>
      <c r="AF26" s="192" t="s">
        <v>166</v>
      </c>
      <c r="AG26" s="215">
        <v>1</v>
      </c>
      <c r="AH26" s="127">
        <f>IF(AE26="vazio",0,IF(AE26&gt;=100%,8,0))</f>
        <v>8</v>
      </c>
    </row>
    <row r="27" spans="1:38" ht="48.75" customHeight="1" x14ac:dyDescent="0.25">
      <c r="A27" s="112"/>
      <c r="B27" s="114"/>
      <c r="C27" s="91" t="s">
        <v>165</v>
      </c>
      <c r="D27" s="117"/>
      <c r="E27" s="80"/>
      <c r="F27" s="200"/>
      <c r="G27" s="193"/>
      <c r="H27" s="216"/>
      <c r="I27" s="127"/>
      <c r="J27" s="80"/>
      <c r="K27" s="200"/>
      <c r="L27" s="193"/>
      <c r="M27" s="216"/>
      <c r="N27" s="127"/>
      <c r="O27" s="80"/>
      <c r="P27" s="200"/>
      <c r="Q27" s="193"/>
      <c r="R27" s="216"/>
      <c r="S27" s="127"/>
      <c r="T27" s="80"/>
      <c r="U27" s="200"/>
      <c r="V27" s="193"/>
      <c r="W27" s="216"/>
      <c r="X27" s="127"/>
      <c r="Y27" s="80"/>
      <c r="Z27" s="200"/>
      <c r="AA27" s="193"/>
      <c r="AB27" s="216"/>
      <c r="AC27" s="127"/>
      <c r="AD27" s="80"/>
      <c r="AE27" s="200"/>
      <c r="AF27" s="193"/>
      <c r="AG27" s="216"/>
      <c r="AH27" s="127"/>
    </row>
    <row r="28" spans="1:38" s="11" customFormat="1" ht="75.75" customHeight="1" x14ac:dyDescent="0.25">
      <c r="A28" s="120" t="s">
        <v>167</v>
      </c>
      <c r="B28" s="122" t="s">
        <v>168</v>
      </c>
      <c r="C28" s="90" t="s">
        <v>169</v>
      </c>
      <c r="D28" s="126"/>
      <c r="E28" s="79"/>
      <c r="F28" s="225" t="e">
        <f>(E28/E29)</f>
        <v>#DIV/0!</v>
      </c>
      <c r="G28" s="143" t="s">
        <v>197</v>
      </c>
      <c r="H28" s="226" t="s">
        <v>174</v>
      </c>
      <c r="I28" s="147" t="e">
        <f>IF(F28="vazio",0,IF(F28&lt;=60,8,0))</f>
        <v>#DIV/0!</v>
      </c>
      <c r="J28" s="79"/>
      <c r="K28" s="225" t="e">
        <f>(J28/J29)</f>
        <v>#DIV/0!</v>
      </c>
      <c r="L28" s="143" t="s">
        <v>197</v>
      </c>
      <c r="M28" s="226" t="s">
        <v>174</v>
      </c>
      <c r="N28" s="147" t="e">
        <f>IF(K28="vazio",0,IF(K28&lt;=60,8,0))</f>
        <v>#DIV/0!</v>
      </c>
      <c r="O28" s="79"/>
      <c r="P28" s="225" t="e">
        <f>(O28/O29)</f>
        <v>#DIV/0!</v>
      </c>
      <c r="Q28" s="143" t="s">
        <v>197</v>
      </c>
      <c r="R28" s="226" t="s">
        <v>174</v>
      </c>
      <c r="S28" s="147" t="e">
        <f>IF(P28="vazio",0,IF(P28&lt;=60,8,0))</f>
        <v>#DIV/0!</v>
      </c>
      <c r="T28" s="79"/>
      <c r="U28" s="225" t="e">
        <f>(T28/T29)</f>
        <v>#DIV/0!</v>
      </c>
      <c r="V28" s="143" t="s">
        <v>197</v>
      </c>
      <c r="W28" s="226" t="s">
        <v>174</v>
      </c>
      <c r="X28" s="147" t="e">
        <f>IF(U28="vazio",0,IF(U28&lt;=60,8,0))</f>
        <v>#DIV/0!</v>
      </c>
      <c r="Y28" s="79"/>
      <c r="Z28" s="225" t="e">
        <f>(Y28/Y29)</f>
        <v>#DIV/0!</v>
      </c>
      <c r="AA28" s="143" t="s">
        <v>197</v>
      </c>
      <c r="AB28" s="226" t="s">
        <v>174</v>
      </c>
      <c r="AC28" s="147" t="e">
        <f>IF(Z28="vazio",0,IF(Z28&lt;=60,8,0))</f>
        <v>#DIV/0!</v>
      </c>
      <c r="AD28" s="79"/>
      <c r="AE28" s="225" t="e">
        <f>(AD28/AD29)</f>
        <v>#DIV/0!</v>
      </c>
      <c r="AF28" s="143" t="s">
        <v>197</v>
      </c>
      <c r="AG28" s="226" t="s">
        <v>174</v>
      </c>
      <c r="AH28" s="147" t="e">
        <f>IF(AE28="vazio",0,IF(AE28&lt;=60,8,0))</f>
        <v>#DIV/0!</v>
      </c>
      <c r="AI28"/>
    </row>
    <row r="29" spans="1:38" s="11" customFormat="1" ht="54" customHeight="1" x14ac:dyDescent="0.25">
      <c r="A29" s="121"/>
      <c r="B29" s="123"/>
      <c r="C29" s="90" t="s">
        <v>170</v>
      </c>
      <c r="D29" s="126"/>
      <c r="E29" s="79"/>
      <c r="F29" s="225"/>
      <c r="G29" s="144"/>
      <c r="H29" s="227"/>
      <c r="I29" s="147"/>
      <c r="J29" s="79"/>
      <c r="K29" s="225"/>
      <c r="L29" s="144"/>
      <c r="M29" s="227"/>
      <c r="N29" s="147"/>
      <c r="O29" s="79"/>
      <c r="P29" s="225"/>
      <c r="Q29" s="144"/>
      <c r="R29" s="227"/>
      <c r="S29" s="147"/>
      <c r="T29" s="79"/>
      <c r="U29" s="225"/>
      <c r="V29" s="144"/>
      <c r="W29" s="227"/>
      <c r="X29" s="147"/>
      <c r="Y29" s="79"/>
      <c r="Z29" s="225"/>
      <c r="AA29" s="144"/>
      <c r="AB29" s="227"/>
      <c r="AC29" s="147"/>
      <c r="AD29" s="79"/>
      <c r="AE29" s="225"/>
      <c r="AF29" s="144"/>
      <c r="AG29" s="227"/>
      <c r="AH29" s="147"/>
      <c r="AI29"/>
    </row>
    <row r="30" spans="1:38" ht="44.25" customHeight="1" x14ac:dyDescent="0.25">
      <c r="A30" s="111" t="s">
        <v>171</v>
      </c>
      <c r="B30" s="113" t="s">
        <v>175</v>
      </c>
      <c r="C30" s="91" t="s">
        <v>172</v>
      </c>
      <c r="D30" s="117"/>
      <c r="E30" s="81"/>
      <c r="F30" s="128">
        <f>IF(E31=0,0,(E30/E31))</f>
        <v>0</v>
      </c>
      <c r="G30" s="102" t="s">
        <v>129</v>
      </c>
      <c r="H30" s="228" t="s">
        <v>66</v>
      </c>
      <c r="I30" s="127">
        <f>IF(F30="vazio",0,IF(F30&lt;=30,4,0))</f>
        <v>4</v>
      </c>
      <c r="J30" s="81"/>
      <c r="K30" s="135">
        <f>IF(J31=0,0,(J30/J31))</f>
        <v>0</v>
      </c>
      <c r="L30" s="102" t="s">
        <v>129</v>
      </c>
      <c r="M30" s="228" t="s">
        <v>66</v>
      </c>
      <c r="N30" s="127">
        <f>IF(K30="vazio",0,IF(K30&lt;=30,4,0))</f>
        <v>4</v>
      </c>
      <c r="O30" s="81"/>
      <c r="P30" s="135">
        <f>IF(O31=0,0,(O30/O31))</f>
        <v>0</v>
      </c>
      <c r="Q30" s="102" t="s">
        <v>129</v>
      </c>
      <c r="R30" s="228" t="s">
        <v>66</v>
      </c>
      <c r="S30" s="127">
        <f>IF(P30="vazio",0,IF(P30&lt;=30,4,0))</f>
        <v>4</v>
      </c>
      <c r="T30" s="81"/>
      <c r="U30" s="135">
        <f>IF(T31=0,0,(T30/T31))</f>
        <v>0</v>
      </c>
      <c r="V30" s="102" t="s">
        <v>129</v>
      </c>
      <c r="W30" s="228" t="s">
        <v>66</v>
      </c>
      <c r="X30" s="127">
        <f>IF(U30="vazio",0,IF(U30&lt;=30,4,0))</f>
        <v>4</v>
      </c>
      <c r="Y30" s="81"/>
      <c r="Z30" s="135">
        <f>IF(Y31=0,0,(Y30/Y31))</f>
        <v>0</v>
      </c>
      <c r="AA30" s="102" t="s">
        <v>129</v>
      </c>
      <c r="AB30" s="228" t="s">
        <v>66</v>
      </c>
      <c r="AC30" s="127">
        <f>IF(Z30="vazio",0,IF(Z30&lt;=30,4,0))</f>
        <v>4</v>
      </c>
      <c r="AD30" s="81"/>
      <c r="AE30" s="135">
        <f>IF(AD31=0,0,(AD30/AD31))</f>
        <v>0</v>
      </c>
      <c r="AF30" s="102" t="s">
        <v>129</v>
      </c>
      <c r="AG30" s="228" t="s">
        <v>66</v>
      </c>
      <c r="AH30" s="127">
        <f>IF(AE30="vazio",0,IF(AE30&lt;=30,4,0))</f>
        <v>4</v>
      </c>
      <c r="AK30" s="11"/>
      <c r="AL30" s="11"/>
    </row>
    <row r="31" spans="1:38" ht="33.75" customHeight="1" x14ac:dyDescent="0.25">
      <c r="A31" s="112"/>
      <c r="B31" s="114"/>
      <c r="C31" s="91" t="s">
        <v>173</v>
      </c>
      <c r="D31" s="117"/>
      <c r="E31" s="82"/>
      <c r="F31" s="128"/>
      <c r="G31" s="103"/>
      <c r="H31" s="229"/>
      <c r="I31" s="127"/>
      <c r="J31" s="82"/>
      <c r="K31" s="135"/>
      <c r="L31" s="103"/>
      <c r="M31" s="229"/>
      <c r="N31" s="127"/>
      <c r="O31" s="82"/>
      <c r="P31" s="135"/>
      <c r="Q31" s="103"/>
      <c r="R31" s="229"/>
      <c r="S31" s="127"/>
      <c r="T31" s="82"/>
      <c r="U31" s="135"/>
      <c r="V31" s="103"/>
      <c r="W31" s="229"/>
      <c r="X31" s="127"/>
      <c r="Y31" s="82"/>
      <c r="Z31" s="135"/>
      <c r="AA31" s="103"/>
      <c r="AB31" s="229"/>
      <c r="AC31" s="127"/>
      <c r="AD31" s="82"/>
      <c r="AE31" s="135"/>
      <c r="AF31" s="103"/>
      <c r="AG31" s="229"/>
      <c r="AH31" s="127"/>
    </row>
    <row r="32" spans="1:38" s="11" customFormat="1" ht="43.5" customHeight="1" x14ac:dyDescent="0.25">
      <c r="A32" s="120" t="s">
        <v>176</v>
      </c>
      <c r="B32" s="122" t="s">
        <v>177</v>
      </c>
      <c r="C32" s="90" t="s">
        <v>178</v>
      </c>
      <c r="D32" s="126" t="s">
        <v>23</v>
      </c>
      <c r="E32" s="79"/>
      <c r="F32" s="200">
        <f>IF(E33=0,0,(E32/E33))</f>
        <v>0</v>
      </c>
      <c r="G32" s="169" t="s">
        <v>112</v>
      </c>
      <c r="H32" s="217">
        <v>0.9</v>
      </c>
      <c r="I32" s="147">
        <f>IF(F32="vazio",0,IF(F32&gt;=90%,4,0))</f>
        <v>0</v>
      </c>
      <c r="J32" s="79"/>
      <c r="K32" s="200">
        <f>IF(J33=0,0,(J32/J33))</f>
        <v>0</v>
      </c>
      <c r="L32" s="169" t="s">
        <v>112</v>
      </c>
      <c r="M32" s="217">
        <v>0.9</v>
      </c>
      <c r="N32" s="147">
        <f>IF(K32="vazio",0,IF(K32&gt;=90%,4,0))</f>
        <v>0</v>
      </c>
      <c r="O32" s="79"/>
      <c r="P32" s="200">
        <f>IF(O33=0,1,(O32/O33))</f>
        <v>1</v>
      </c>
      <c r="Q32" s="169" t="s">
        <v>112</v>
      </c>
      <c r="R32" s="217">
        <v>0.9</v>
      </c>
      <c r="S32" s="147">
        <f>IF(P32="vazio",0,IF(P32&gt;=90%,4,0))</f>
        <v>4</v>
      </c>
      <c r="T32" s="79"/>
      <c r="U32" s="200">
        <f>IF(T33=0,1,(T32/T33))</f>
        <v>1</v>
      </c>
      <c r="V32" s="169" t="s">
        <v>112</v>
      </c>
      <c r="W32" s="217">
        <v>0.9</v>
      </c>
      <c r="X32" s="147">
        <f>IF(U32="vazio",0,IF(U32&gt;=90%,4,0))</f>
        <v>4</v>
      </c>
      <c r="Y32" s="79"/>
      <c r="Z32" s="200">
        <f>IF(Y33=0,1,(Y32/Y33))</f>
        <v>1</v>
      </c>
      <c r="AA32" s="169" t="s">
        <v>112</v>
      </c>
      <c r="AB32" s="217">
        <v>0.9</v>
      </c>
      <c r="AC32" s="147">
        <f>IF(Z32="vazio",0,IF(Z32&gt;=90%,4,0))</f>
        <v>4</v>
      </c>
      <c r="AD32" s="79"/>
      <c r="AE32" s="200">
        <f>IF(AD33=0,1,(AD32/AD33))</f>
        <v>1</v>
      </c>
      <c r="AF32" s="169" t="s">
        <v>112</v>
      </c>
      <c r="AG32" s="217">
        <v>0.9</v>
      </c>
      <c r="AH32" s="147">
        <f>IF(AE32="vazio",0,IF(AE32&gt;=90%,4,0))</f>
        <v>4</v>
      </c>
      <c r="AI32"/>
    </row>
    <row r="33" spans="1:38" s="11" customFormat="1" ht="47.25" customHeight="1" x14ac:dyDescent="0.25">
      <c r="A33" s="121"/>
      <c r="B33" s="123"/>
      <c r="C33" s="90" t="s">
        <v>179</v>
      </c>
      <c r="D33" s="126"/>
      <c r="E33" s="79"/>
      <c r="F33" s="200"/>
      <c r="G33" s="170"/>
      <c r="H33" s="218"/>
      <c r="I33" s="147"/>
      <c r="J33" s="79"/>
      <c r="K33" s="200"/>
      <c r="L33" s="170"/>
      <c r="M33" s="218"/>
      <c r="N33" s="147"/>
      <c r="O33" s="79"/>
      <c r="P33" s="200"/>
      <c r="Q33" s="170"/>
      <c r="R33" s="218"/>
      <c r="S33" s="147"/>
      <c r="T33" s="79"/>
      <c r="U33" s="200"/>
      <c r="V33" s="170"/>
      <c r="W33" s="218"/>
      <c r="X33" s="147"/>
      <c r="Y33" s="79"/>
      <c r="Z33" s="200"/>
      <c r="AA33" s="170"/>
      <c r="AB33" s="218"/>
      <c r="AC33" s="147"/>
      <c r="AD33" s="79"/>
      <c r="AE33" s="200"/>
      <c r="AF33" s="170"/>
      <c r="AG33" s="218"/>
      <c r="AH33" s="147"/>
      <c r="AI33"/>
    </row>
    <row r="34" spans="1:38" s="11" customFormat="1" ht="54" customHeight="1" x14ac:dyDescent="0.25">
      <c r="A34" s="111" t="s">
        <v>180</v>
      </c>
      <c r="B34" s="113" t="s">
        <v>181</v>
      </c>
      <c r="C34" s="91" t="s">
        <v>182</v>
      </c>
      <c r="D34" s="117" t="s">
        <v>23</v>
      </c>
      <c r="E34" s="81"/>
      <c r="F34" s="200">
        <f>IF(E35=0,0,(E34/E35))</f>
        <v>0</v>
      </c>
      <c r="G34" s="102" t="s">
        <v>112</v>
      </c>
      <c r="H34" s="215">
        <v>0.9</v>
      </c>
      <c r="I34" s="127">
        <f>IF(F34="vazio",0,IF(F34&gt;=90%,10,0))</f>
        <v>0</v>
      </c>
      <c r="J34" s="81"/>
      <c r="K34" s="200">
        <f>IF(J35=0,0,(J34/J35))</f>
        <v>0</v>
      </c>
      <c r="L34" s="102" t="s">
        <v>112</v>
      </c>
      <c r="M34" s="215">
        <v>0.9</v>
      </c>
      <c r="N34" s="127">
        <f>IF(K34="vazio",0,IF(K34&gt;=90%,10,0))</f>
        <v>0</v>
      </c>
      <c r="O34" s="81"/>
      <c r="P34" s="200">
        <f>IF(O35=0,0,(O34/O35))</f>
        <v>0</v>
      </c>
      <c r="Q34" s="102" t="s">
        <v>112</v>
      </c>
      <c r="R34" s="215">
        <v>0.9</v>
      </c>
      <c r="S34" s="127">
        <f>IF(P34="vazio",0,IF(P34&gt;=90%,10,0))</f>
        <v>0</v>
      </c>
      <c r="T34" s="81"/>
      <c r="U34" s="200">
        <f>IF(T35=0,0,(T34/T35))</f>
        <v>0</v>
      </c>
      <c r="V34" s="102" t="s">
        <v>112</v>
      </c>
      <c r="W34" s="215">
        <v>0.9</v>
      </c>
      <c r="X34" s="127">
        <f>IF(U34="vazio",0,IF(U34&gt;=90%,10,0))</f>
        <v>0</v>
      </c>
      <c r="Y34" s="81"/>
      <c r="Z34" s="200">
        <f>IF(Y35=0,0,(Y34/Y35))</f>
        <v>0</v>
      </c>
      <c r="AA34" s="102" t="s">
        <v>112</v>
      </c>
      <c r="AB34" s="215">
        <v>0.9</v>
      </c>
      <c r="AC34" s="127">
        <f>IF(Z34="vazio",0,IF(Z34&gt;=90%,10,0))</f>
        <v>0</v>
      </c>
      <c r="AD34" s="81"/>
      <c r="AE34" s="200">
        <f>IF(AD35=0,0,(AD34/AD35))</f>
        <v>0</v>
      </c>
      <c r="AF34" s="102" t="s">
        <v>112</v>
      </c>
      <c r="AG34" s="215">
        <v>0.9</v>
      </c>
      <c r="AH34" s="127">
        <f>IF(AE34="vazio",0,IF(AE34&gt;=90%,10,0))</f>
        <v>0</v>
      </c>
      <c r="AI34"/>
    </row>
    <row r="35" spans="1:38" s="11" customFormat="1" ht="47.25" customHeight="1" x14ac:dyDescent="0.25">
      <c r="A35" s="112"/>
      <c r="B35" s="114"/>
      <c r="C35" s="91" t="s">
        <v>183</v>
      </c>
      <c r="D35" s="117"/>
      <c r="E35" s="82"/>
      <c r="F35" s="200"/>
      <c r="G35" s="103"/>
      <c r="H35" s="216"/>
      <c r="I35" s="127"/>
      <c r="J35" s="82"/>
      <c r="K35" s="200"/>
      <c r="L35" s="103"/>
      <c r="M35" s="216"/>
      <c r="N35" s="127"/>
      <c r="O35" s="82"/>
      <c r="P35" s="200"/>
      <c r="Q35" s="103"/>
      <c r="R35" s="216"/>
      <c r="S35" s="127"/>
      <c r="T35" s="82"/>
      <c r="U35" s="200"/>
      <c r="V35" s="103"/>
      <c r="W35" s="216"/>
      <c r="X35" s="127"/>
      <c r="Y35" s="82"/>
      <c r="Z35" s="200"/>
      <c r="AA35" s="103"/>
      <c r="AB35" s="216"/>
      <c r="AC35" s="127"/>
      <c r="AD35" s="82"/>
      <c r="AE35" s="200"/>
      <c r="AF35" s="103"/>
      <c r="AG35" s="216"/>
      <c r="AH35" s="127"/>
      <c r="AI35"/>
    </row>
    <row r="36" spans="1:38" s="11" customFormat="1" ht="47.25" customHeight="1" x14ac:dyDescent="0.25">
      <c r="A36" s="120" t="s">
        <v>184</v>
      </c>
      <c r="B36" s="122" t="s">
        <v>185</v>
      </c>
      <c r="C36" s="90" t="s">
        <v>186</v>
      </c>
      <c r="D36" s="126" t="s">
        <v>23</v>
      </c>
      <c r="E36" s="79"/>
      <c r="F36" s="200">
        <f>IF(E37=0,0,(E36/E37))</f>
        <v>0</v>
      </c>
      <c r="G36" s="169" t="s">
        <v>188</v>
      </c>
      <c r="H36" s="217">
        <v>0.95</v>
      </c>
      <c r="I36" s="147">
        <f>IF(F36="vazio",0,IF(F36&gt;=95%,4,0))</f>
        <v>0</v>
      </c>
      <c r="J36" s="79"/>
      <c r="K36" s="200">
        <f>IF(J37=0,0,(J36/J37))</f>
        <v>0</v>
      </c>
      <c r="L36" s="169" t="s">
        <v>188</v>
      </c>
      <c r="M36" s="217">
        <v>0.95</v>
      </c>
      <c r="N36" s="147">
        <f>IF(K36="vazio",0,IF(K36&gt;=95%,4,0))</f>
        <v>0</v>
      </c>
      <c r="O36" s="79"/>
      <c r="P36" s="200">
        <f>IF(O37=0,0,(O36/O37))</f>
        <v>0</v>
      </c>
      <c r="Q36" s="169" t="s">
        <v>188</v>
      </c>
      <c r="R36" s="217">
        <v>0.95</v>
      </c>
      <c r="S36" s="147">
        <f>IF(P36="vazio",0,IF(P36&gt;=95%,4,0))</f>
        <v>0</v>
      </c>
      <c r="T36" s="79"/>
      <c r="U36" s="200">
        <f>IF(T37=0,0,(T36/T37))</f>
        <v>0</v>
      </c>
      <c r="V36" s="169" t="s">
        <v>188</v>
      </c>
      <c r="W36" s="217">
        <v>0.95</v>
      </c>
      <c r="X36" s="147">
        <f>IF(U36="vazio",0,IF(U36&gt;=95%,4,0))</f>
        <v>0</v>
      </c>
      <c r="Y36" s="79"/>
      <c r="Z36" s="200">
        <f>IF(Y37=0,0,(Y36/Y37))</f>
        <v>0</v>
      </c>
      <c r="AA36" s="169" t="s">
        <v>188</v>
      </c>
      <c r="AB36" s="217">
        <v>0.95</v>
      </c>
      <c r="AC36" s="147">
        <f>IF(Z36="vazio",0,IF(Z36&gt;=95%,4,0))</f>
        <v>0</v>
      </c>
      <c r="AD36" s="79"/>
      <c r="AE36" s="200">
        <f>IF(AD37=0,0,(AD36/AD37))</f>
        <v>0</v>
      </c>
      <c r="AF36" s="169" t="s">
        <v>188</v>
      </c>
      <c r="AG36" s="217">
        <v>0.95</v>
      </c>
      <c r="AH36" s="147">
        <f>IF(AE36="vazio",0,IF(AE36&gt;=95%,4,0))</f>
        <v>0</v>
      </c>
      <c r="AI36"/>
    </row>
    <row r="37" spans="1:38" s="11" customFormat="1" ht="47.25" customHeight="1" x14ac:dyDescent="0.25">
      <c r="A37" s="121"/>
      <c r="B37" s="123"/>
      <c r="C37" s="90" t="s">
        <v>187</v>
      </c>
      <c r="D37" s="126"/>
      <c r="E37" s="79"/>
      <c r="F37" s="200"/>
      <c r="G37" s="170"/>
      <c r="H37" s="218"/>
      <c r="I37" s="147"/>
      <c r="J37" s="79"/>
      <c r="K37" s="200"/>
      <c r="L37" s="170"/>
      <c r="M37" s="218"/>
      <c r="N37" s="147"/>
      <c r="O37" s="79"/>
      <c r="P37" s="200"/>
      <c r="Q37" s="170"/>
      <c r="R37" s="218"/>
      <c r="S37" s="147"/>
      <c r="T37" s="79"/>
      <c r="U37" s="200"/>
      <c r="V37" s="170"/>
      <c r="W37" s="218"/>
      <c r="X37" s="147"/>
      <c r="Y37" s="79"/>
      <c r="Z37" s="200"/>
      <c r="AA37" s="170"/>
      <c r="AB37" s="218"/>
      <c r="AC37" s="147"/>
      <c r="AD37" s="79"/>
      <c r="AE37" s="200"/>
      <c r="AF37" s="170"/>
      <c r="AG37" s="218"/>
      <c r="AH37" s="147"/>
      <c r="AI37"/>
    </row>
    <row r="38" spans="1:38" s="11" customFormat="1" ht="47.25" customHeight="1" x14ac:dyDescent="0.25">
      <c r="A38" s="111" t="s">
        <v>189</v>
      </c>
      <c r="B38" s="113" t="s">
        <v>190</v>
      </c>
      <c r="C38" s="91" t="s">
        <v>191</v>
      </c>
      <c r="D38" s="117" t="s">
        <v>23</v>
      </c>
      <c r="E38" s="81"/>
      <c r="F38" s="200">
        <f>IF(E39=0,0,(E38/E39))</f>
        <v>0</v>
      </c>
      <c r="G38" s="102" t="s">
        <v>193</v>
      </c>
      <c r="H38" s="215">
        <v>0.8</v>
      </c>
      <c r="I38" s="127">
        <f>IF(F38="vazio",0,IF(F38&gt;=80%,7,0))</f>
        <v>0</v>
      </c>
      <c r="J38" s="81"/>
      <c r="K38" s="200">
        <f>IF(J39=0,0,(J38/J39))</f>
        <v>0</v>
      </c>
      <c r="L38" s="102" t="s">
        <v>193</v>
      </c>
      <c r="M38" s="215">
        <v>0.8</v>
      </c>
      <c r="N38" s="127">
        <f>IF(K38="vazio",0,IF(K38&gt;=80%,7,0))</f>
        <v>0</v>
      </c>
      <c r="O38" s="81"/>
      <c r="P38" s="200">
        <f>IF(O39=0,0,(O38/O39))</f>
        <v>0</v>
      </c>
      <c r="Q38" s="102" t="s">
        <v>193</v>
      </c>
      <c r="R38" s="215">
        <v>0.8</v>
      </c>
      <c r="S38" s="127">
        <f>IF(P38="vazio",0,IF(P38&gt;=80%,7,0))</f>
        <v>0</v>
      </c>
      <c r="T38" s="81"/>
      <c r="U38" s="200">
        <f>IF(T39=0,0,(T38/T39))</f>
        <v>0</v>
      </c>
      <c r="V38" s="102" t="s">
        <v>193</v>
      </c>
      <c r="W38" s="215">
        <v>0.8</v>
      </c>
      <c r="X38" s="127">
        <f>IF(U38="vazio",0,IF(U38&gt;=80%,7,0))</f>
        <v>0</v>
      </c>
      <c r="Y38" s="81"/>
      <c r="Z38" s="200">
        <f>IF(Y39=0,0,(Y38/Y39))</f>
        <v>0</v>
      </c>
      <c r="AA38" s="102" t="s">
        <v>193</v>
      </c>
      <c r="AB38" s="215">
        <v>0.8</v>
      </c>
      <c r="AC38" s="127">
        <f>IF(Z38="vazio",0,IF(Z38&gt;=80%,7,0))</f>
        <v>0</v>
      </c>
      <c r="AD38" s="81"/>
      <c r="AE38" s="200">
        <f>IF(AD39=0,0,(AD38/AD39))</f>
        <v>0</v>
      </c>
      <c r="AF38" s="102" t="s">
        <v>193</v>
      </c>
      <c r="AG38" s="215">
        <v>0.8</v>
      </c>
      <c r="AH38" s="127">
        <f>IF(AE38="vazio",0,IF(AE38&gt;=80%,7,0))</f>
        <v>0</v>
      </c>
      <c r="AI38"/>
    </row>
    <row r="39" spans="1:38" s="11" customFormat="1" ht="47.25" customHeight="1" x14ac:dyDescent="0.25">
      <c r="A39" s="112"/>
      <c r="B39" s="114"/>
      <c r="C39" s="91" t="s">
        <v>192</v>
      </c>
      <c r="D39" s="117"/>
      <c r="E39" s="82"/>
      <c r="F39" s="200"/>
      <c r="G39" s="103"/>
      <c r="H39" s="216"/>
      <c r="I39" s="127"/>
      <c r="J39" s="82"/>
      <c r="K39" s="200"/>
      <c r="L39" s="103"/>
      <c r="M39" s="216"/>
      <c r="N39" s="127"/>
      <c r="O39" s="82"/>
      <c r="P39" s="200"/>
      <c r="Q39" s="103"/>
      <c r="R39" s="216"/>
      <c r="S39" s="127"/>
      <c r="T39" s="82"/>
      <c r="U39" s="200"/>
      <c r="V39" s="103"/>
      <c r="W39" s="216"/>
      <c r="X39" s="127"/>
      <c r="Y39" s="82"/>
      <c r="Z39" s="200"/>
      <c r="AA39" s="103"/>
      <c r="AB39" s="216"/>
      <c r="AC39" s="127"/>
      <c r="AD39" s="82"/>
      <c r="AE39" s="200"/>
      <c r="AF39" s="103"/>
      <c r="AG39" s="216"/>
      <c r="AH39" s="127"/>
      <c r="AI39"/>
    </row>
    <row r="40" spans="1:38" ht="28.5" customHeight="1" x14ac:dyDescent="0.25">
      <c r="A40" s="120" t="s">
        <v>194</v>
      </c>
      <c r="B40" s="122" t="s">
        <v>69</v>
      </c>
      <c r="C40" s="90" t="s">
        <v>195</v>
      </c>
      <c r="D40" s="126" t="s">
        <v>23</v>
      </c>
      <c r="E40" s="79"/>
      <c r="F40" s="200">
        <f>IF(E41=0,0,(E40/E41))</f>
        <v>0</v>
      </c>
      <c r="G40" s="169" t="s">
        <v>65</v>
      </c>
      <c r="H40" s="217">
        <v>0.9</v>
      </c>
      <c r="I40" s="147">
        <f>IF(F40="vazio",0,IF(F40&gt;=90%,4,0))</f>
        <v>0</v>
      </c>
      <c r="J40" s="79"/>
      <c r="K40" s="200">
        <f>IF(J41=0,0,(J40/J41))</f>
        <v>0</v>
      </c>
      <c r="L40" s="169" t="s">
        <v>65</v>
      </c>
      <c r="M40" s="217">
        <v>0.9</v>
      </c>
      <c r="N40" s="147">
        <f>IF(K40="vazio",0,IF(K40&gt;=90%,4,0))</f>
        <v>0</v>
      </c>
      <c r="O40" s="79"/>
      <c r="P40" s="200">
        <f>IF(O41=0,0,(O40/O41))</f>
        <v>0</v>
      </c>
      <c r="Q40" s="169" t="s">
        <v>65</v>
      </c>
      <c r="R40" s="217">
        <v>0.9</v>
      </c>
      <c r="S40" s="147">
        <f>IF(P40="vazio",0,IF(P40&gt;=90%,4,0))</f>
        <v>0</v>
      </c>
      <c r="T40" s="79"/>
      <c r="U40" s="200">
        <f>IF(T41=0,0,(T40/T41))</f>
        <v>0</v>
      </c>
      <c r="V40" s="169" t="s">
        <v>65</v>
      </c>
      <c r="W40" s="217">
        <v>0.9</v>
      </c>
      <c r="X40" s="147">
        <f>IF(U40="vazio",0,IF(U40&gt;=90%,4,0))</f>
        <v>0</v>
      </c>
      <c r="Y40" s="79"/>
      <c r="Z40" s="200">
        <f>IF(Y41=0,0,(Y40/Y41))</f>
        <v>0</v>
      </c>
      <c r="AA40" s="169" t="s">
        <v>65</v>
      </c>
      <c r="AB40" s="217">
        <v>0.9</v>
      </c>
      <c r="AC40" s="147">
        <f>IF(Z40="vazio",0,IF(Z40&gt;=90%,4,0))</f>
        <v>0</v>
      </c>
      <c r="AD40" s="79"/>
      <c r="AE40" s="200">
        <f>IF(AD41=0,0,(AD40/AD41))</f>
        <v>0</v>
      </c>
      <c r="AF40" s="169" t="s">
        <v>65</v>
      </c>
      <c r="AG40" s="217">
        <v>0.9</v>
      </c>
      <c r="AH40" s="147">
        <f>IF(AE40="vazio",0,IF(AE40&gt;=90%,4,0))</f>
        <v>0</v>
      </c>
    </row>
    <row r="41" spans="1:38" ht="24" customHeight="1" x14ac:dyDescent="0.25">
      <c r="A41" s="121"/>
      <c r="B41" s="123"/>
      <c r="C41" s="90" t="s">
        <v>196</v>
      </c>
      <c r="D41" s="126"/>
      <c r="E41" s="79"/>
      <c r="F41" s="200"/>
      <c r="G41" s="170"/>
      <c r="H41" s="218"/>
      <c r="I41" s="147"/>
      <c r="J41" s="79"/>
      <c r="K41" s="200"/>
      <c r="L41" s="170"/>
      <c r="M41" s="218"/>
      <c r="N41" s="147"/>
      <c r="O41" s="79"/>
      <c r="P41" s="200"/>
      <c r="Q41" s="170"/>
      <c r="R41" s="218"/>
      <c r="S41" s="147"/>
      <c r="T41" s="79"/>
      <c r="U41" s="200"/>
      <c r="V41" s="170"/>
      <c r="W41" s="218"/>
      <c r="X41" s="147"/>
      <c r="Y41" s="79"/>
      <c r="Z41" s="200"/>
      <c r="AA41" s="170"/>
      <c r="AB41" s="218"/>
      <c r="AC41" s="147"/>
      <c r="AD41" s="79"/>
      <c r="AE41" s="200"/>
      <c r="AF41" s="170"/>
      <c r="AG41" s="218"/>
      <c r="AH41" s="147"/>
    </row>
    <row r="42" spans="1:38" x14ac:dyDescent="0.25">
      <c r="A42" s="31"/>
      <c r="B42" s="31"/>
      <c r="C42" s="31"/>
      <c r="D42" s="31"/>
      <c r="E42" s="106" t="s">
        <v>9</v>
      </c>
      <c r="F42" s="106"/>
      <c r="G42" s="106"/>
      <c r="H42" s="38"/>
      <c r="I42" s="33" t="e">
        <f>SUM(I10:I41)</f>
        <v>#DIV/0!</v>
      </c>
      <c r="J42" s="106" t="s">
        <v>9</v>
      </c>
      <c r="K42" s="106"/>
      <c r="L42" s="106"/>
      <c r="M42" s="38"/>
      <c r="N42" s="33" t="e">
        <f>SUM(N10:N41)</f>
        <v>#DIV/0!</v>
      </c>
      <c r="O42" s="106" t="s">
        <v>9</v>
      </c>
      <c r="P42" s="106"/>
      <c r="Q42" s="106"/>
      <c r="R42" s="38"/>
      <c r="S42" s="33" t="e">
        <f>SUM(S10:S41)</f>
        <v>#DIV/0!</v>
      </c>
      <c r="T42" s="106" t="s">
        <v>9</v>
      </c>
      <c r="U42" s="106"/>
      <c r="V42" s="106"/>
      <c r="W42" s="38"/>
      <c r="X42" s="33" t="e">
        <f>SUM(X10:X41)</f>
        <v>#DIV/0!</v>
      </c>
      <c r="Y42" s="106" t="s">
        <v>9</v>
      </c>
      <c r="Z42" s="106"/>
      <c r="AA42" s="106"/>
      <c r="AB42" s="38"/>
      <c r="AC42" s="33" t="e">
        <f>SUM(AC10:AC41)</f>
        <v>#DIV/0!</v>
      </c>
      <c r="AD42" s="106" t="s">
        <v>9</v>
      </c>
      <c r="AE42" s="106"/>
      <c r="AF42" s="106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96" t="s">
        <v>10</v>
      </c>
      <c r="F43" s="97" t="s">
        <v>10</v>
      </c>
      <c r="G43" s="97"/>
      <c r="H43" s="39"/>
      <c r="I43" s="26" t="e">
        <f>IF(I42=0,"vazio",IF(I42&lt;=69,"C",IF(I42&lt;90,"B","A")))</f>
        <v>#DIV/0!</v>
      </c>
      <c r="J43" s="98" t="s">
        <v>10</v>
      </c>
      <c r="K43" s="98"/>
      <c r="L43" s="98"/>
      <c r="M43" s="32"/>
      <c r="N43" s="26" t="e">
        <f>IF(N42=0,"vazio",IF(N42&lt;=69,"C",IF(N42&lt;90,"B","A")))</f>
        <v>#DIV/0!</v>
      </c>
      <c r="O43" s="98" t="s">
        <v>10</v>
      </c>
      <c r="P43" s="98"/>
      <c r="Q43" s="98"/>
      <c r="R43" s="98"/>
      <c r="S43" s="26" t="e">
        <f>IF(S42=0,"vazio",IF(S42&lt;=69,"C",IF(S42&lt;90,"B","A")))</f>
        <v>#DIV/0!</v>
      </c>
      <c r="T43" s="98" t="s">
        <v>10</v>
      </c>
      <c r="U43" s="98"/>
      <c r="V43" s="98"/>
      <c r="W43" s="32"/>
      <c r="X43" s="26" t="e">
        <f>IF(X42=0,"vazio",IF(X42&lt;=69,"C",IF(X42&lt;90,"B","A")))</f>
        <v>#DIV/0!</v>
      </c>
      <c r="Y43" s="98" t="s">
        <v>10</v>
      </c>
      <c r="Z43" s="98"/>
      <c r="AA43" s="98"/>
      <c r="AB43" s="32"/>
      <c r="AC43" s="26" t="e">
        <f>IF(AC42=0,"vazio",IF(AC42&lt;=69,"C",IF(AC42&lt;90,"B","A")))</f>
        <v>#DIV/0!</v>
      </c>
      <c r="AD43" s="98" t="s">
        <v>10</v>
      </c>
      <c r="AE43" s="98"/>
      <c r="AF43" s="98"/>
      <c r="AG43" s="32"/>
      <c r="AH43" s="26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34" t="s">
        <v>199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/>
      <c r="T2" s="87"/>
    </row>
    <row r="3" spans="1:23" s="34" customFormat="1" ht="15.75" customHeight="1" x14ac:dyDescent="0.25">
      <c r="A3" s="237" t="s">
        <v>24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9"/>
      <c r="T3" s="88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43" t="s">
        <v>57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5"/>
      <c r="T5"/>
      <c r="U5" s="34"/>
      <c r="V5" s="34"/>
      <c r="W5" s="34"/>
    </row>
    <row r="6" spans="1:23" s="37" customFormat="1" ht="24" customHeight="1" thickBot="1" x14ac:dyDescent="0.3">
      <c r="A6" s="246" t="s">
        <v>200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/>
      <c r="U6" s="34"/>
      <c r="V6" s="34"/>
      <c r="W6" s="34"/>
    </row>
    <row r="7" spans="1:23" s="1" customFormat="1" ht="16.5" thickBot="1" x14ac:dyDescent="0.3">
      <c r="A7" s="240" t="s">
        <v>243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2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49">
        <v>44743</v>
      </c>
      <c r="C8" s="247"/>
      <c r="D8" s="247"/>
      <c r="E8" s="247">
        <v>44774</v>
      </c>
      <c r="F8" s="247"/>
      <c r="G8" s="247"/>
      <c r="H8" s="247">
        <v>44805</v>
      </c>
      <c r="I8" s="247"/>
      <c r="J8" s="247"/>
      <c r="K8" s="247">
        <v>44835</v>
      </c>
      <c r="L8" s="247"/>
      <c r="M8" s="248"/>
      <c r="N8" s="247">
        <v>44867</v>
      </c>
      <c r="O8" s="247"/>
      <c r="P8" s="248"/>
      <c r="Q8" s="247">
        <v>44898</v>
      </c>
      <c r="R8" s="247"/>
      <c r="S8" s="248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51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52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53</v>
      </c>
      <c r="B18" s="89">
        <v>10125</v>
      </c>
      <c r="C18" s="64"/>
      <c r="D18" s="63">
        <f>C18/B18</f>
        <v>0</v>
      </c>
      <c r="E18" s="89">
        <v>10125</v>
      </c>
      <c r="F18" s="64"/>
      <c r="G18" s="63">
        <f>F18/E18</f>
        <v>0</v>
      </c>
      <c r="H18" s="89">
        <v>10125</v>
      </c>
      <c r="I18" s="64"/>
      <c r="J18" s="63">
        <f>I18/H18</f>
        <v>0</v>
      </c>
      <c r="K18" s="89">
        <v>10125</v>
      </c>
      <c r="L18" s="64"/>
      <c r="M18" s="51">
        <f>L18/K18</f>
        <v>0</v>
      </c>
      <c r="N18" s="89">
        <v>10125</v>
      </c>
      <c r="O18" s="64"/>
      <c r="P18" s="51">
        <f>O18/N18</f>
        <v>0</v>
      </c>
      <c r="Q18" s="89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6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33" t="s">
        <v>17</v>
      </c>
      <c r="C142" s="233"/>
      <c r="D142" s="233"/>
      <c r="E142" s="233" t="s">
        <v>18</v>
      </c>
      <c r="F142" s="233"/>
      <c r="G142" s="233"/>
      <c r="H142" s="233" t="s">
        <v>19</v>
      </c>
      <c r="I142" s="233"/>
      <c r="J142" s="233"/>
      <c r="K142" s="233" t="s">
        <v>20</v>
      </c>
      <c r="L142" s="233"/>
      <c r="M142" s="233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Qualitativas 1o. Semestre UPAh</vt:lpstr>
      <vt:lpstr>Qualitativas 2o. Semestre</vt:lpstr>
      <vt:lpstr>Qualitativas 2o. Semestre UPAh</vt:lpstr>
      <vt:lpstr>Quantitativa 2o. Semestre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2022-05-11T12:36:28Z</cp:lastPrinted>
  <dcterms:created xsi:type="dcterms:W3CDTF">2015-02-26T01:02:49Z</dcterms:created>
  <dcterms:modified xsi:type="dcterms:W3CDTF">2022-05-11T12:36:35Z</dcterms:modified>
</cp:coreProperties>
</file>